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W:\2024.04_MelissaT\Tani\CarryOver Calc Calculations\Final Submission FY 26-27\"/>
    </mc:Choice>
  </mc:AlternateContent>
  <xr:revisionPtr revIDLastSave="0" documentId="13_ncr:1_{3FBEB733-BFF0-4A1B-AE74-641E32DA34EC}" xr6:coauthVersionLast="47" xr6:coauthVersionMax="47" xr10:uidLastSave="{00000000-0000-0000-0000-000000000000}"/>
  <workbookProtection workbookAlgorithmName="SHA-512" workbookHashValue="N2Axl8VBrwQt1ch1SPr+2xodh+rU5Ge9zds1vKv9EmcEpNktsuwAQ9CzTW4ywOZftio2o4slUNkySseLoIuJog==" workbookSaltValue="Q7FiiB8notYfTm21gNJ0VA==" workbookSpinCount="100000" lockStructure="1"/>
  <bookViews>
    <workbookView xWindow="-108" yWindow="-108" windowWidth="23256" windowHeight="12456" xr2:uid="{00000000-000D-0000-FFFF-FFFF00000000}"/>
  </bookViews>
  <sheets>
    <sheet name="Carryover Calculation Base" sheetId="6" r:id="rId1"/>
    <sheet name="GU001 - Impact on FY26" sheetId="19" r:id="rId2"/>
    <sheet name="FY25 Adopted Budget Allocation" sheetId="12" r:id="rId3"/>
    <sheet name="Unrestricted_1" sheetId="1" state="hidden" r:id="rId4"/>
    <sheet name="Enrollment Fee Revenue_4" sheetId="4" state="hidden" r:id="rId5"/>
    <sheet name="DO Chargeback " sheetId="5" state="hidden" r:id="rId6"/>
    <sheet name="Interfund Transfer Details" sheetId="11" state="hidden" r:id="rId7"/>
    <sheet name="FY25 End Fund Balance" sheetId="17" state="hidden" r:id="rId8"/>
    <sheet name="FY26 Beg Fund Balances" sheetId="14" state="hidden" r:id="rId9"/>
    <sheet name="LU001" sheetId="15" state="hidden" r:id="rId10"/>
    <sheet name="DO Reserve - Carryover Funded" sheetId="18" state="hidden" r:id="rId11"/>
    <sheet name="DO CE" sheetId="16" state="hidden" r:id="rId12"/>
  </sheets>
  <definedNames>
    <definedName name="_xlnm._FilterDatabase" localSheetId="8" hidden="1">'FY26 Beg Fund Balances'!$A$7:$H$541</definedName>
    <definedName name="_xlnm.Print_Area" localSheetId="0">'Carryover Calculation Base'!$A$1:$H$76</definedName>
  </definedNames>
  <calcPr calcId="191028"/>
  <pivotCaches>
    <pivotCache cacheId="2" r:id="rId13"/>
    <pivotCache cacheId="3" r:id="rId14"/>
  </pivotCaches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9" l="1"/>
  <c r="F4" i="19"/>
  <c r="B6" i="19"/>
  <c r="C6" i="19"/>
  <c r="D6" i="19"/>
  <c r="E6" i="19"/>
  <c r="F6" i="19"/>
  <c r="G6" i="19"/>
  <c r="H6" i="19"/>
  <c r="B8" i="19"/>
  <c r="B7" i="19" s="1"/>
  <c r="C8" i="19"/>
  <c r="C7" i="19" s="1"/>
  <c r="D8" i="19"/>
  <c r="D7" i="19" s="1"/>
  <c r="E8" i="19"/>
  <c r="E7" i="19" s="1"/>
  <c r="F8" i="19"/>
  <c r="F7" i="19" s="1"/>
  <c r="AS19" i="6"/>
  <c r="AS20" i="6"/>
  <c r="AS21" i="6"/>
  <c r="AS22" i="6"/>
  <c r="AS23" i="6"/>
  <c r="AS25" i="6"/>
  <c r="AS26" i="6"/>
  <c r="AS27" i="6"/>
  <c r="AS28" i="6"/>
  <c r="K44" i="14"/>
  <c r="G7" i="19" l="1"/>
  <c r="H7" i="19" s="1"/>
  <c r="E543" i="14"/>
  <c r="E542" i="14"/>
  <c r="G16" i="6"/>
  <c r="K46" i="14"/>
  <c r="K45" i="14"/>
  <c r="I44" i="17"/>
  <c r="F37" i="16"/>
  <c r="H38" i="6"/>
  <c r="H14" i="6"/>
  <c r="H33" i="6"/>
  <c r="H36" i="6"/>
  <c r="H37" i="6"/>
  <c r="M6" i="11"/>
  <c r="M26" i="11"/>
  <c r="H12" i="1"/>
  <c r="H14" i="1"/>
  <c r="H13" i="1"/>
  <c r="I69" i="6"/>
  <c r="M9" i="11"/>
  <c r="M30" i="11"/>
  <c r="M32" i="11"/>
  <c r="M35" i="11"/>
  <c r="M40" i="11"/>
  <c r="M42" i="11"/>
  <c r="K49" i="14"/>
  <c r="K48" i="14"/>
  <c r="K47" i="14"/>
  <c r="G540" i="17"/>
  <c r="F35" i="16"/>
  <c r="H16" i="1"/>
  <c r="H4" i="1"/>
  <c r="G38" i="16"/>
  <c r="R13" i="11"/>
  <c r="X41" i="12"/>
  <c r="C62" i="6"/>
  <c r="C55" i="6"/>
  <c r="M46" i="11"/>
  <c r="S12" i="11"/>
  <c r="P16" i="11"/>
  <c r="P17" i="11" s="1"/>
  <c r="G546" i="14"/>
  <c r="G542" i="14"/>
  <c r="F18" i="1"/>
  <c r="G545" i="17"/>
  <c r="G544" i="17"/>
  <c r="G546" i="17" s="1"/>
  <c r="E13" i="6"/>
  <c r="D13" i="6"/>
  <c r="C13" i="6"/>
  <c r="F13" i="6"/>
  <c r="B35" i="18"/>
  <c r="V20" i="15"/>
  <c r="V22" i="15"/>
  <c r="C24" i="6"/>
  <c r="F24" i="6" s="1"/>
  <c r="F36" i="16"/>
  <c r="G54" i="6"/>
  <c r="G52" i="6"/>
  <c r="C54" i="6"/>
  <c r="C53" i="6"/>
  <c r="E52" i="6"/>
  <c r="Y34" i="12"/>
  <c r="H13" i="6" l="1"/>
  <c r="P13" i="11"/>
  <c r="G53" i="6"/>
  <c r="Q13" i="11"/>
  <c r="F38" i="16"/>
  <c r="F40" i="16" s="1"/>
  <c r="C52" i="6"/>
  <c r="C56" i="6" l="1"/>
  <c r="H52" i="6"/>
  <c r="I52" i="6" s="1"/>
  <c r="H38" i="16"/>
  <c r="X37" i="12" l="1"/>
  <c r="C64" i="6" s="1"/>
  <c r="C61" i="6"/>
  <c r="C70" i="6" l="1"/>
  <c r="H70" i="6" s="1"/>
  <c r="E71" i="6"/>
  <c r="C72" i="6"/>
  <c r="H72" i="6" s="1"/>
  <c r="E74" i="6"/>
  <c r="D74" i="6"/>
  <c r="C74" i="6"/>
  <c r="F73" i="6"/>
  <c r="E73" i="6"/>
  <c r="D73" i="6"/>
  <c r="C73" i="6"/>
  <c r="U26" i="15"/>
  <c r="H71" i="6" l="1"/>
  <c r="C60" i="6"/>
  <c r="H6" i="6" l="1"/>
  <c r="U7" i="15" l="1"/>
  <c r="U25" i="15" s="1"/>
  <c r="V21" i="15"/>
  <c r="V25" i="15" s="1"/>
  <c r="D75" i="6" l="1"/>
  <c r="E75" i="6"/>
  <c r="C75" i="6"/>
  <c r="H75" i="6" l="1"/>
  <c r="U27" i="15"/>
  <c r="H74" i="6" l="1"/>
  <c r="Y36" i="12" l="1"/>
  <c r="E48" i="6" s="1"/>
  <c r="C48" i="6" l="1"/>
  <c r="Y35" i="12"/>
  <c r="D48" i="6" s="1"/>
  <c r="I33" i="6"/>
  <c r="E55" i="6"/>
  <c r="C19" i="6"/>
  <c r="G541" i="17" l="1"/>
  <c r="G542" i="17" s="1"/>
  <c r="J3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H12" i="6" l="1"/>
  <c r="F16" i="6"/>
  <c r="F35" i="6" s="1"/>
  <c r="H11" i="6"/>
  <c r="H10" i="6"/>
  <c r="H9" i="6"/>
  <c r="F28" i="6" l="1"/>
  <c r="D28" i="6"/>
  <c r="E28" i="6"/>
  <c r="C28" i="6"/>
  <c r="F27" i="6"/>
  <c r="D27" i="6"/>
  <c r="E27" i="6"/>
  <c r="C27" i="6"/>
  <c r="F26" i="6"/>
  <c r="D26" i="6"/>
  <c r="E26" i="6"/>
  <c r="C26" i="6"/>
  <c r="F25" i="6"/>
  <c r="D25" i="6"/>
  <c r="E25" i="6"/>
  <c r="C25" i="6"/>
  <c r="F20" i="6"/>
  <c r="F21" i="6"/>
  <c r="F22" i="6"/>
  <c r="F23" i="6"/>
  <c r="F19" i="6"/>
  <c r="D19" i="6"/>
  <c r="E19" i="6"/>
  <c r="D20" i="6"/>
  <c r="E20" i="6"/>
  <c r="D21" i="6"/>
  <c r="E21" i="6"/>
  <c r="D22" i="6"/>
  <c r="E22" i="6"/>
  <c r="D23" i="6"/>
  <c r="E23" i="6"/>
  <c r="C20" i="6"/>
  <c r="C21" i="6"/>
  <c r="C22" i="6"/>
  <c r="C23" i="6"/>
  <c r="C30" i="6" l="1"/>
  <c r="AR76" i="6" l="1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I76" i="6"/>
  <c r="AR56" i="6"/>
  <c r="AP56" i="6"/>
  <c r="AN56" i="6"/>
  <c r="AL56" i="6"/>
  <c r="AJ56" i="6"/>
  <c r="AH56" i="6"/>
  <c r="AF56" i="6"/>
  <c r="AD56" i="6"/>
  <c r="AB56" i="6"/>
  <c r="Z56" i="6"/>
  <c r="X56" i="6"/>
  <c r="V56" i="6"/>
  <c r="T56" i="6"/>
  <c r="R56" i="6"/>
  <c r="P56" i="6"/>
  <c r="N56" i="6"/>
  <c r="L56" i="6"/>
  <c r="J56" i="6"/>
  <c r="G56" i="6"/>
  <c r="F56" i="6"/>
  <c r="D56" i="6"/>
  <c r="H54" i="6"/>
  <c r="I54" i="6" s="1"/>
  <c r="F48" i="6"/>
  <c r="F47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G30" i="6"/>
  <c r="H28" i="6"/>
  <c r="H27" i="6"/>
  <c r="H26" i="6"/>
  <c r="H25" i="6"/>
  <c r="F30" i="6"/>
  <c r="C59" i="6" s="1"/>
  <c r="C63" i="6" s="1"/>
  <c r="H23" i="6"/>
  <c r="H22" i="6"/>
  <c r="H21" i="6"/>
  <c r="H20" i="6"/>
  <c r="H19" i="6"/>
  <c r="E30" i="6"/>
  <c r="D30" i="6"/>
  <c r="N11" i="6"/>
  <c r="H16" i="6" l="1"/>
  <c r="H17" i="1" s="1"/>
  <c r="H18" i="1" s="1"/>
  <c r="C65" i="6"/>
  <c r="E32" i="6"/>
  <c r="C32" i="6"/>
  <c r="H11" i="1"/>
  <c r="K52" i="6"/>
  <c r="H24" i="6"/>
  <c r="H30" i="6" s="1"/>
  <c r="C16" i="6"/>
  <c r="K54" i="6"/>
  <c r="M54" i="6" s="1"/>
  <c r="H73" i="6"/>
  <c r="K50" i="14" s="1"/>
  <c r="H53" i="6"/>
  <c r="I53" i="6" s="1"/>
  <c r="H55" i="6"/>
  <c r="I55" i="6" s="1"/>
  <c r="K55" i="6" s="1"/>
  <c r="D16" i="6"/>
  <c r="E16" i="6"/>
  <c r="E56" i="6"/>
  <c r="H56" i="6" l="1"/>
  <c r="O54" i="6"/>
  <c r="Q54" i="6" s="1"/>
  <c r="S54" i="6" s="1"/>
  <c r="I56" i="6"/>
  <c r="M52" i="6"/>
  <c r="M55" i="6"/>
  <c r="J16" i="6" l="1"/>
  <c r="K53" i="6"/>
  <c r="K56" i="6" s="1"/>
  <c r="L16" i="6"/>
  <c r="O52" i="6"/>
  <c r="Q52" i="6" s="1"/>
  <c r="O55" i="6"/>
  <c r="Q55" i="6" s="1"/>
  <c r="U54" i="6"/>
  <c r="W54" i="6" s="1"/>
  <c r="M53" i="6" l="1"/>
  <c r="O53" i="6" s="1"/>
  <c r="O56" i="6" s="1"/>
  <c r="Y54" i="6"/>
  <c r="AA54" i="6" s="1"/>
  <c r="S52" i="6"/>
  <c r="U52" i="6" s="1"/>
  <c r="S55" i="6"/>
  <c r="G34" i="6" l="1"/>
  <c r="M56" i="6"/>
  <c r="Q53" i="6"/>
  <c r="Q56" i="6" s="1"/>
  <c r="AC54" i="6"/>
  <c r="AE54" i="6" s="1"/>
  <c r="W52" i="6"/>
  <c r="Y52" i="6" s="1"/>
  <c r="U55" i="6"/>
  <c r="W55" i="6" s="1"/>
  <c r="H34" i="6" l="1"/>
  <c r="S53" i="6"/>
  <c r="U53" i="6" s="1"/>
  <c r="U56" i="6" s="1"/>
  <c r="AG54" i="6"/>
  <c r="Y55" i="6"/>
  <c r="AA52" i="6"/>
  <c r="AC52" i="6" s="1"/>
  <c r="W53" i="6" l="1"/>
  <c r="W56" i="6" s="1"/>
  <c r="S56" i="6"/>
  <c r="AA55" i="6"/>
  <c r="AC55" i="6" s="1"/>
  <c r="AE52" i="6"/>
  <c r="AI54" i="6"/>
  <c r="AK54" i="6" s="1"/>
  <c r="Y53" i="6" l="1"/>
  <c r="AE55" i="6"/>
  <c r="AG55" i="6" s="1"/>
  <c r="AM54" i="6"/>
  <c r="AG52" i="6"/>
  <c r="AI52" i="6" s="1"/>
  <c r="AA53" i="6" l="1"/>
  <c r="Y56" i="6"/>
  <c r="AK52" i="6"/>
  <c r="AO54" i="6"/>
  <c r="AQ54" i="6" s="1"/>
  <c r="AI55" i="6"/>
  <c r="AK55" i="6" s="1"/>
  <c r="AC53" i="6" l="1"/>
  <c r="AE53" i="6" s="1"/>
  <c r="AE56" i="6" s="1"/>
  <c r="AA56" i="6"/>
  <c r="AM52" i="6"/>
  <c r="AM55" i="6"/>
  <c r="AC56" i="6" l="1"/>
  <c r="AG53" i="6"/>
  <c r="AO55" i="6"/>
  <c r="AQ55" i="6" s="1"/>
  <c r="AO52" i="6"/>
  <c r="AI53" i="6" l="1"/>
  <c r="AG56" i="6"/>
  <c r="AQ52" i="6"/>
  <c r="AI56" i="6" l="1"/>
  <c r="AK53" i="6"/>
  <c r="AM53" i="6" s="1"/>
  <c r="AM56" i="6" s="1"/>
  <c r="AK56" i="6" l="1"/>
  <c r="AO53" i="6"/>
  <c r="AO56" i="6" s="1"/>
  <c r="AQ53" i="6" l="1"/>
  <c r="AQ56" i="6" s="1"/>
  <c r="C39" i="6" l="1"/>
  <c r="C69" i="6" s="1"/>
  <c r="D32" i="6"/>
  <c r="E39" i="6"/>
  <c r="G35" i="6"/>
  <c r="G39" i="6" s="1"/>
  <c r="D39" i="6" l="1"/>
  <c r="H35" i="6"/>
  <c r="G69" i="6"/>
  <c r="F32" i="6"/>
  <c r="H32" i="6" s="1"/>
  <c r="E43" i="6"/>
  <c r="E69" i="6"/>
  <c r="E41" i="6"/>
  <c r="H39" i="6" l="1"/>
  <c r="H69" i="6" s="1"/>
  <c r="D43" i="6"/>
  <c r="D41" i="6"/>
  <c r="D69" i="6"/>
  <c r="G41" i="6"/>
  <c r="F39" i="6"/>
  <c r="F69" i="6" s="1"/>
  <c r="F76" i="6" s="1"/>
  <c r="C41" i="6"/>
  <c r="C43" i="6"/>
  <c r="E76" i="6"/>
  <c r="E78" i="6" s="1"/>
  <c r="J39" i="6" l="1"/>
  <c r="D76" i="6"/>
  <c r="D78" i="6" s="1"/>
  <c r="AQ39" i="6"/>
  <c r="J43" i="6"/>
  <c r="L39" i="6"/>
  <c r="G76" i="6"/>
  <c r="G78" i="6" s="1"/>
  <c r="H41" i="6"/>
  <c r="C76" i="6"/>
  <c r="C78" i="6" s="1"/>
  <c r="F43" i="6"/>
  <c r="F78" i="6"/>
  <c r="F41" i="6"/>
  <c r="G543" i="14"/>
  <c r="G544" i="14" s="1"/>
  <c r="H43" i="6"/>
  <c r="J69" i="6" l="1"/>
  <c r="J76" i="6" s="1"/>
  <c r="H76" i="6"/>
  <c r="H78" i="6" s="1"/>
  <c r="H91" i="14"/>
  <c r="I91" i="14" l="1"/>
  <c r="G12" i="19"/>
  <c r="G547" i="14"/>
  <c r="G54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Deborah Martin</author>
  </authors>
  <commentList>
    <comment ref="C47" authorId="0" shapeId="0" xr:uid="{385F6008-DE12-4C3F-AFC7-930440CA6482}">
      <text>
        <r>
          <rPr>
            <b/>
            <sz val="9"/>
            <color indexed="81"/>
            <rFont val="Tahoma"/>
            <family val="2"/>
          </rPr>
          <t>Deborah Martin:</t>
        </r>
        <r>
          <rPr>
            <sz val="9"/>
            <color indexed="81"/>
            <rFont val="Tahoma"/>
            <family val="2"/>
          </rPr>
          <t xml:space="preserve">
Use total growth FTES for BC, CC, PC (do not use WESTEC) from Budget Premisis tab of Final allocation worksheet</t>
        </r>
      </text>
    </comment>
    <comment ref="D47" authorId="0" shapeId="0" xr:uid="{81F0F2F0-B811-425E-A0C4-6192086A6ADA}">
      <text>
        <r>
          <rPr>
            <b/>
            <sz val="9"/>
            <color indexed="81"/>
            <rFont val="Tahoma"/>
            <family val="2"/>
          </rPr>
          <t>Deborah Martin:</t>
        </r>
        <r>
          <rPr>
            <sz val="9"/>
            <color indexed="81"/>
            <rFont val="Tahoma"/>
            <family val="2"/>
          </rPr>
          <t xml:space="preserve">
Use total growth FTES for BC, CC, PC (do not use WESTEC) from Budget Premisis tab of Final allocation worksheet</t>
        </r>
      </text>
    </comment>
    <comment ref="E47" authorId="0" shapeId="0" xr:uid="{13C6D1C8-8299-43D9-9399-37E06B40A6F9}">
      <text>
        <r>
          <rPr>
            <b/>
            <sz val="9"/>
            <color indexed="81"/>
            <rFont val="Tahoma"/>
            <family val="2"/>
          </rPr>
          <t>Deborah Martin:</t>
        </r>
        <r>
          <rPr>
            <sz val="9"/>
            <color indexed="81"/>
            <rFont val="Tahoma"/>
            <family val="2"/>
          </rPr>
          <t xml:space="preserve">
Use total growth FTES for BC, CC, PC (do not use WESTEC) from Budget Premisis tab of Final allocation worksheet</t>
        </r>
      </text>
    </comment>
  </commentList>
</comments>
</file>

<file path=xl/sharedStrings.xml><?xml version="1.0" encoding="utf-8"?>
<sst xmlns="http://schemas.openxmlformats.org/spreadsheetml/2006/main" count="7772" uniqueCount="1584">
  <si>
    <t>Kern Community College District</t>
  </si>
  <si>
    <t>Account</t>
  </si>
  <si>
    <t>Description</t>
  </si>
  <si>
    <t>Bakersfield College</t>
  </si>
  <si>
    <t>Cerro Coso Community College</t>
  </si>
  <si>
    <t>Porterville College</t>
  </si>
  <si>
    <t>District Operations</t>
  </si>
  <si>
    <t>Districtwide Reserves</t>
  </si>
  <si>
    <t>Total District</t>
  </si>
  <si>
    <t>Beginning Balance</t>
  </si>
  <si>
    <t>ties to banner</t>
  </si>
  <si>
    <t>Revenues</t>
  </si>
  <si>
    <t>81</t>
  </si>
  <si>
    <t>Federal Revenues</t>
  </si>
  <si>
    <t>86</t>
  </si>
  <si>
    <t>State Income</t>
  </si>
  <si>
    <t>88</t>
  </si>
  <si>
    <t>Local Revenues</t>
  </si>
  <si>
    <t>89</t>
  </si>
  <si>
    <t>Other Financing Sources</t>
  </si>
  <si>
    <t>Adjustment for Enrollment Fees</t>
  </si>
  <si>
    <t>Allocations</t>
  </si>
  <si>
    <t>Total Revenues</t>
  </si>
  <si>
    <t>Expenditures</t>
  </si>
  <si>
    <t>10</t>
  </si>
  <si>
    <t>Academic Salaries</t>
  </si>
  <si>
    <t>20</t>
  </si>
  <si>
    <t>Classified &amp; Oth Nonacad Salaries</t>
  </si>
  <si>
    <t>30</t>
  </si>
  <si>
    <t>Employee Benefits</t>
  </si>
  <si>
    <t>40</t>
  </si>
  <si>
    <t>Supplies &amp; Materials</t>
  </si>
  <si>
    <t>50</t>
  </si>
  <si>
    <t>Service/Utilities/Operating Exps.</t>
  </si>
  <si>
    <t>5911/5912</t>
  </si>
  <si>
    <t>Cost of use of Weill</t>
  </si>
  <si>
    <t>60</t>
  </si>
  <si>
    <t>Capital Outlay</t>
  </si>
  <si>
    <t>70</t>
  </si>
  <si>
    <t>Other Outgo</t>
  </si>
  <si>
    <t>72</t>
  </si>
  <si>
    <t>Intrafund Transfers Out</t>
  </si>
  <si>
    <t>73</t>
  </si>
  <si>
    <t>Interfund Transfers Out (See Table 1)</t>
  </si>
  <si>
    <t>Other Transfers</t>
  </si>
  <si>
    <t>Total Expenditures</t>
  </si>
  <si>
    <t>Adjustment for District Charge-backs (See Table 2)</t>
  </si>
  <si>
    <t>CARE Fund Swap to CCCC</t>
  </si>
  <si>
    <t>Adjustment for Earthquake Damage Org code error.</t>
  </si>
  <si>
    <t>Net Ending Balance/Carryover</t>
  </si>
  <si>
    <t>Net Change in Ending Balance/Carryover</t>
  </si>
  <si>
    <t>Pct. of Expenditures (exl. Charge backs)</t>
  </si>
  <si>
    <t>District Charge back FTES basis</t>
  </si>
  <si>
    <t>FTES (2020-21 Adopted Budget)</t>
  </si>
  <si>
    <t>Table 1 --- Interfund Transfers Out</t>
  </si>
  <si>
    <t>To Capital Outlay Fund</t>
  </si>
  <si>
    <t>To CDC Fund</t>
  </si>
  <si>
    <t>To Debt Fund</t>
  </si>
  <si>
    <t>To Cafateria</t>
  </si>
  <si>
    <t>To Other Funds</t>
  </si>
  <si>
    <t>Total</t>
  </si>
  <si>
    <t>Bakersfield</t>
  </si>
  <si>
    <t xml:space="preserve">Cerro Coso </t>
  </si>
  <si>
    <t>Porterville</t>
  </si>
  <si>
    <t>Table 2 District Carryover Charge-back Calculation</t>
  </si>
  <si>
    <t>Amount</t>
  </si>
  <si>
    <t>Base DO Expenditures</t>
  </si>
  <si>
    <t>Adj for DO CE Expenditures</t>
  </si>
  <si>
    <t>Adj for DO Reserve/Carryover Funded items</t>
  </si>
  <si>
    <t xml:space="preserve">Actual DO Charge Back Expenditures </t>
  </si>
  <si>
    <t>Less: Adopted  Budget Charge Back Expenditures</t>
  </si>
  <si>
    <t>Carryover Distributed back to/ (charged to) the Colleges</t>
  </si>
  <si>
    <t>Analysis of Unrestricted Fund Ending Balance</t>
  </si>
  <si>
    <t>Ending Balance GU001</t>
  </si>
  <si>
    <t>Ending Balance CE</t>
  </si>
  <si>
    <t>Ending Balance LU001</t>
  </si>
  <si>
    <t>Ending Balance Total Unrestricted</t>
  </si>
  <si>
    <t>Unrestricted Funds</t>
  </si>
  <si>
    <t>TRANSACTION_AMOUNT</t>
  </si>
  <si>
    <t>1</t>
  </si>
  <si>
    <t>2</t>
  </si>
  <si>
    <t>4</t>
  </si>
  <si>
    <t>5</t>
  </si>
  <si>
    <t>Interfund Transfers</t>
  </si>
  <si>
    <t>Sum</t>
  </si>
  <si>
    <t xml:space="preserve"> </t>
  </si>
  <si>
    <t>Transaction_Amount</t>
  </si>
  <si>
    <t>200GR0</t>
  </si>
  <si>
    <t>General Revenue</t>
  </si>
  <si>
    <t>400GR0</t>
  </si>
  <si>
    <t>500GR0</t>
  </si>
  <si>
    <t>TA100</t>
  </si>
  <si>
    <t>BC ASB Actitivites</t>
  </si>
  <si>
    <t>TA101</t>
  </si>
  <si>
    <t>BC ASB Quickbooks</t>
  </si>
  <si>
    <t>TA200</t>
  </si>
  <si>
    <t>BC Student Rep Fund</t>
  </si>
  <si>
    <t>TB150</t>
  </si>
  <si>
    <t>BC Student Center Fund</t>
  </si>
  <si>
    <t>TB321</t>
  </si>
  <si>
    <t>BC Federal Direct Loans</t>
  </si>
  <si>
    <t>TB800</t>
  </si>
  <si>
    <t>BC Foundation</t>
  </si>
  <si>
    <t>TB900</t>
  </si>
  <si>
    <t>BC PELL</t>
  </si>
  <si>
    <t>TB901</t>
  </si>
  <si>
    <t>BC SEOG</t>
  </si>
  <si>
    <t>TB912</t>
  </si>
  <si>
    <t>BC HEERF III  SFA 84.425F 314(a)(1)</t>
  </si>
  <si>
    <t>TC100</t>
  </si>
  <si>
    <t>CC ASB Activities</t>
  </si>
  <si>
    <t>TC101</t>
  </si>
  <si>
    <t>CC ASB Quickbooks</t>
  </si>
  <si>
    <t>TC200</t>
  </si>
  <si>
    <t>CC Student Rep Fund</t>
  </si>
  <si>
    <t>TC321</t>
  </si>
  <si>
    <t>CC Federal Direct Loans</t>
  </si>
  <si>
    <t>TC800</t>
  </si>
  <si>
    <t>CCCC Foundation</t>
  </si>
  <si>
    <t>TC900</t>
  </si>
  <si>
    <t>CC PELL</t>
  </si>
  <si>
    <t>TC901</t>
  </si>
  <si>
    <t>CC SEOG</t>
  </si>
  <si>
    <t>TD200</t>
  </si>
  <si>
    <t>CAL Grants BC</t>
  </si>
  <si>
    <t>TD201</t>
  </si>
  <si>
    <t>CAL Grants CC</t>
  </si>
  <si>
    <t>TD202</t>
  </si>
  <si>
    <t>CAL Grants PC</t>
  </si>
  <si>
    <t>TD203</t>
  </si>
  <si>
    <t>CAL Grants BC Bacalaureate</t>
  </si>
  <si>
    <t>TD220</t>
  </si>
  <si>
    <t>BC CA Completion Grant</t>
  </si>
  <si>
    <t>TD221</t>
  </si>
  <si>
    <t>CC CA Completion Grant</t>
  </si>
  <si>
    <t>TD222</t>
  </si>
  <si>
    <t>PC CA Completion Grant</t>
  </si>
  <si>
    <t>TD233</t>
  </si>
  <si>
    <t>BC SB116 DISASTER RELIEF ESFA</t>
  </si>
  <si>
    <t>TD234</t>
  </si>
  <si>
    <t>CC SB116 DISASTER RELIEF ESFA</t>
  </si>
  <si>
    <t>TD236</t>
  </si>
  <si>
    <t>Immed Action Emergency Funding SFRF</t>
  </si>
  <si>
    <t>TD240</t>
  </si>
  <si>
    <t>BC AB19 Funds</t>
  </si>
  <si>
    <t>TD241</t>
  </si>
  <si>
    <t>CC AB19 Funds</t>
  </si>
  <si>
    <t>TD242</t>
  </si>
  <si>
    <t>PC AB19 Funds</t>
  </si>
  <si>
    <t>TD300</t>
  </si>
  <si>
    <t>District Other</t>
  </si>
  <si>
    <t>TD504</t>
  </si>
  <si>
    <t>TD505</t>
  </si>
  <si>
    <t>Barnes &amp; Noble Scholarship fund PC</t>
  </si>
  <si>
    <t>TD512</t>
  </si>
  <si>
    <t>Pepsi Scholarship Fund BC</t>
  </si>
  <si>
    <t>TD514</t>
  </si>
  <si>
    <t>Pepsi Scholarship Fund CC</t>
  </si>
  <si>
    <t>TD515</t>
  </si>
  <si>
    <t>Pepsi Scholarship fund PC</t>
  </si>
  <si>
    <t>TP100</t>
  </si>
  <si>
    <t>PC ASB Activities</t>
  </si>
  <si>
    <t>TP101</t>
  </si>
  <si>
    <t>PC ASB Quickbooks</t>
  </si>
  <si>
    <t>TP150</t>
  </si>
  <si>
    <t>PC Student Center Fund</t>
  </si>
  <si>
    <t>TP200</t>
  </si>
  <si>
    <t>PC Student Rep Fund</t>
  </si>
  <si>
    <t>TP321</t>
  </si>
  <si>
    <t>PC Federal Direct Loans</t>
  </si>
  <si>
    <t>TP900</t>
  </si>
  <si>
    <t>PC PELL</t>
  </si>
  <si>
    <t>TP901</t>
  </si>
  <si>
    <t>PC SEOG</t>
  </si>
  <si>
    <t>TP906</t>
  </si>
  <si>
    <t>PC-J Burton Advocates for Youth</t>
  </si>
  <si>
    <t>TP911</t>
  </si>
  <si>
    <t>PC HEERF II  SFA  84.425F 314(a)(1)</t>
  </si>
  <si>
    <t>TP912</t>
  </si>
  <si>
    <t>PC HEERF III  SFA 84.425F 314(a)(1)</t>
  </si>
  <si>
    <t>Page Items:</t>
  </si>
  <si>
    <t>Fiscal_Year:</t>
  </si>
  <si>
    <t xml:space="preserve">Actual_Fund_Type_Level_2: </t>
  </si>
  <si>
    <t xml:space="preserve">Actual_Fund_Type_Desc_2: </t>
  </si>
  <si>
    <t>8874AA</t>
  </si>
  <si>
    <t>Enrollment</t>
  </si>
  <si>
    <t>8874AB</t>
  </si>
  <si>
    <t>Enrollment Audit Fees</t>
  </si>
  <si>
    <t>8874BA</t>
  </si>
  <si>
    <t>Enrollment Fee Rev - Baccalaureate</t>
  </si>
  <si>
    <t>8874BU</t>
  </si>
  <si>
    <t>Enrollment Fee Rev - BA-Upper Div</t>
  </si>
  <si>
    <t>8874PA</t>
  </si>
  <si>
    <t>Apprenticeship Waviers</t>
  </si>
  <si>
    <t>8874WG</t>
  </si>
  <si>
    <t>BOGW</t>
  </si>
  <si>
    <t>8874XB</t>
  </si>
  <si>
    <t>High School Waivers-Enrollment Fees</t>
  </si>
  <si>
    <r>
      <rPr>
        <sz val="11"/>
        <color theme="1"/>
        <rFont val="Andale WT"/>
        <family val="2"/>
      </rPr>
      <t xml:space="preserve"> Actual_Fund_Type_Level_2: </t>
    </r>
  </si>
  <si>
    <r>
      <rPr>
        <sz val="11"/>
        <color theme="1"/>
        <rFont val="Andale WT"/>
        <family val="2"/>
      </rPr>
      <t xml:space="preserve"> Actual_Fund_Type_Desc_2: </t>
    </r>
  </si>
  <si>
    <t xml:space="preserve">  </t>
  </si>
  <si>
    <t>2110</t>
  </si>
  <si>
    <t>Clss Mgt(NonEd)</t>
  </si>
  <si>
    <t>651000</t>
  </si>
  <si>
    <t>Building Maintenance &amp; Repairs</t>
  </si>
  <si>
    <t>653000</t>
  </si>
  <si>
    <t>Custodial Services</t>
  </si>
  <si>
    <t>2191</t>
  </si>
  <si>
    <t>Clss Non-Instr Emp Reg Salary Sched</t>
  </si>
  <si>
    <t>2393</t>
  </si>
  <si>
    <t>Class Non-Instr Overtime</t>
  </si>
  <si>
    <t>3220</t>
  </si>
  <si>
    <t>PERS - Clss Mgt Non-Educational Adm</t>
  </si>
  <si>
    <t>3221</t>
  </si>
  <si>
    <t>PERS - Clss Emp</t>
  </si>
  <si>
    <t>3320</t>
  </si>
  <si>
    <t>OASDHI - Clss Mgt Non-Ed Admin</t>
  </si>
  <si>
    <t>3321</t>
  </si>
  <si>
    <t>OASDHI - Clss Emp</t>
  </si>
  <si>
    <t>3420</t>
  </si>
  <si>
    <t>H&amp;W - Clss Mgt(Non-Educ Admin)</t>
  </si>
  <si>
    <t>3420RC</t>
  </si>
  <si>
    <t>OPEB ARC-Clss Mgt(Non-EducAdmin)</t>
  </si>
  <si>
    <t>3421</t>
  </si>
  <si>
    <t>H&amp;W - Clss Emp</t>
  </si>
  <si>
    <t>3421RC</t>
  </si>
  <si>
    <t>OPEB ARC-Clss Emp</t>
  </si>
  <si>
    <t>3520</t>
  </si>
  <si>
    <t>SUI-Clss Mgt Non-Educational Admin</t>
  </si>
  <si>
    <t>3521</t>
  </si>
  <si>
    <t>SUI - Clss Emp</t>
  </si>
  <si>
    <t>3620</t>
  </si>
  <si>
    <t>WC - Clss Mgt Non-Educational Admin</t>
  </si>
  <si>
    <t>3621</t>
  </si>
  <si>
    <t>WC - Clss Emp</t>
  </si>
  <si>
    <t>3920</t>
  </si>
  <si>
    <t>OTHBEN-Clss Mgt(Non-Educ Admin)</t>
  </si>
  <si>
    <t>3921</t>
  </si>
  <si>
    <t>OTHBEN - Clss Emp</t>
  </si>
  <si>
    <t>4313</t>
  </si>
  <si>
    <t>Non-Inst Supplies &amp; Materials</t>
  </si>
  <si>
    <t>4321</t>
  </si>
  <si>
    <t>Fuel - Lubricants</t>
  </si>
  <si>
    <t>5530</t>
  </si>
  <si>
    <t>Light - Electricity</t>
  </si>
  <si>
    <t>5540</t>
  </si>
  <si>
    <t>Water - Sanitation</t>
  </si>
  <si>
    <t>5570</t>
  </si>
  <si>
    <t>Pest Control</t>
  </si>
  <si>
    <t>5590</t>
  </si>
  <si>
    <t>Other Utilities</t>
  </si>
  <si>
    <t>5671</t>
  </si>
  <si>
    <t>Equip Maint Agreements</t>
  </si>
  <si>
    <t>5681</t>
  </si>
  <si>
    <t>Grounds Maintenance</t>
  </si>
  <si>
    <t>5683</t>
  </si>
  <si>
    <t>Building Maintenance</t>
  </si>
  <si>
    <t>5684</t>
  </si>
  <si>
    <t>Vehicle Repairs &amp; Maintenance</t>
  </si>
  <si>
    <t>5686</t>
  </si>
  <si>
    <t>Oth Equipment Maint Agreements</t>
  </si>
  <si>
    <t>5880</t>
  </si>
  <si>
    <t>Taxes - Licenses &amp; Permits</t>
  </si>
  <si>
    <t>6419</t>
  </si>
  <si>
    <t>Other Equipment</t>
  </si>
  <si>
    <t>TB907</t>
  </si>
  <si>
    <t>FCCC STUDENT RELIEF</t>
  </si>
  <si>
    <t>TD231</t>
  </si>
  <si>
    <t>CC One Time Emergency Dreamer Funds</t>
  </si>
  <si>
    <t>TD237</t>
  </si>
  <si>
    <t>Emergency FA (Supplemental) Grants</t>
  </si>
  <si>
    <t>Bookstore Scholarship Fund CC</t>
  </si>
  <si>
    <t>TP800</t>
  </si>
  <si>
    <t>PC Foundation</t>
  </si>
  <si>
    <t>TP920</t>
  </si>
  <si>
    <t>CAL Chafee Grant PC</t>
  </si>
  <si>
    <t>8874AC</t>
  </si>
  <si>
    <t>Enrollment-CVC/OEI</t>
  </si>
  <si>
    <t>3321T</t>
  </si>
  <si>
    <t>OASDHI - Clss Emp Temp</t>
  </si>
  <si>
    <t>3521T</t>
  </si>
  <si>
    <t>SUI - Clss Emp Temp</t>
  </si>
  <si>
    <t>3621T</t>
  </si>
  <si>
    <t>WC - Clss Emp Temp</t>
  </si>
  <si>
    <t>3721T</t>
  </si>
  <si>
    <t>DefBen - Clss Emp Temp</t>
  </si>
  <si>
    <t>4315</t>
  </si>
  <si>
    <t>Maint &amp; Repairs Supplies</t>
  </si>
  <si>
    <t>5119</t>
  </si>
  <si>
    <t>Oth Non-Inst Consulting Services</t>
  </si>
  <si>
    <t>'Fund'</t>
  </si>
  <si>
    <t>'Organization'</t>
  </si>
  <si>
    <t>'Account'</t>
  </si>
  <si>
    <t>'Program'</t>
  </si>
  <si>
    <t>'Activity'</t>
  </si>
  <si>
    <t>'Location'</t>
  </si>
  <si>
    <t>'Period'</t>
  </si>
  <si>
    <t>'Commit Type'</t>
  </si>
  <si>
    <t>GU001</t>
  </si>
  <si>
    <t>'Type'</t>
  </si>
  <si>
    <t>'Document'</t>
  </si>
  <si>
    <t>'Description'</t>
  </si>
  <si>
    <t>'Transaction Date'</t>
  </si>
  <si>
    <t>'Field'</t>
  </si>
  <si>
    <t>'Amount'</t>
  </si>
  <si>
    <t>'Increase (+) or Decrease (-)'</t>
  </si>
  <si>
    <t>FT01</t>
  </si>
  <si>
    <t>U</t>
  </si>
  <si>
    <t>YTD</t>
  </si>
  <si>
    <t>+</t>
  </si>
  <si>
    <t>PCB</t>
  </si>
  <si>
    <t>CI</t>
  </si>
  <si>
    <t>US Bank 0094563NS Rent Exp</t>
  </si>
  <si>
    <t>DO Debt</t>
  </si>
  <si>
    <t>BC Debt</t>
  </si>
  <si>
    <t>BC Other</t>
  </si>
  <si>
    <t>Adopted Budget</t>
  </si>
  <si>
    <t>Transfer TO</t>
  </si>
  <si>
    <t>Adj for Insurance Claims Revenue</t>
  </si>
  <si>
    <t>District Office Chargebacks</t>
  </si>
  <si>
    <t>Use of Reserve</t>
  </si>
  <si>
    <t>Total District Office budget @ Adopted</t>
  </si>
  <si>
    <t>Additional Revenue Allocation</t>
  </si>
  <si>
    <t>Use of DW Reserve for DO Budget (see Table 2)</t>
  </si>
  <si>
    <t>Ending Balance CR</t>
  </si>
  <si>
    <t>Fund Balance</t>
  </si>
  <si>
    <t xml:space="preserve">[ACCOUNT] IN ('9840AB', '9850AA', '9851AA', '9870AC') </t>
  </si>
  <si>
    <t xml:space="preserve">Fiscal Year: </t>
  </si>
  <si>
    <t>Fund</t>
  </si>
  <si>
    <t>Fund Description</t>
  </si>
  <si>
    <t>Fund Type Level 2</t>
  </si>
  <si>
    <t>Fund Level 3</t>
  </si>
  <si>
    <t>Fund Level 3 Desc</t>
  </si>
  <si>
    <t>Current Actual</t>
  </si>
  <si>
    <t>A10C</t>
  </si>
  <si>
    <t>Fixed Asset Capitalization</t>
  </si>
  <si>
    <t>F1</t>
  </si>
  <si>
    <t>A10</t>
  </si>
  <si>
    <t>Fixed Asset Capitalization Group 3</t>
  </si>
  <si>
    <t>9850AA</t>
  </si>
  <si>
    <t>BB100</t>
  </si>
  <si>
    <t>BC - Bookstore</t>
  </si>
  <si>
    <t>51</t>
  </si>
  <si>
    <t>9851AA</t>
  </si>
  <si>
    <t>BC101</t>
  </si>
  <si>
    <t>BC SRID Match</t>
  </si>
  <si>
    <t>41</t>
  </si>
  <si>
    <t>BC102</t>
  </si>
  <si>
    <t>BC Capital Outlay</t>
  </si>
  <si>
    <t>BC106</t>
  </si>
  <si>
    <t>AFFORDABLE STUDENT HOUSING</t>
  </si>
  <si>
    <t>BF001</t>
  </si>
  <si>
    <t>District Cash</t>
  </si>
  <si>
    <t>BK</t>
  </si>
  <si>
    <t>BF100</t>
  </si>
  <si>
    <t>BC - Food Service</t>
  </si>
  <si>
    <t>52</t>
  </si>
  <si>
    <t>BF200</t>
  </si>
  <si>
    <t>BC-Facility Sport Complex Mktg Mgmt</t>
  </si>
  <si>
    <t>CB101</t>
  </si>
  <si>
    <t>BC - Child Development</t>
  </si>
  <si>
    <t>33</t>
  </si>
  <si>
    <t>CC101</t>
  </si>
  <si>
    <t>CC SRID Match</t>
  </si>
  <si>
    <t>CC102</t>
  </si>
  <si>
    <t>CC Capital Outlay</t>
  </si>
  <si>
    <t>CC106</t>
  </si>
  <si>
    <t>CC AFFORDABLE STUDENT HOUSING</t>
  </si>
  <si>
    <t>CD002</t>
  </si>
  <si>
    <t>General Center - Child Care</t>
  </si>
  <si>
    <t>CD003</t>
  </si>
  <si>
    <t>Child Care Tax Bailout - PC</t>
  </si>
  <si>
    <t>CD004</t>
  </si>
  <si>
    <t>State Preschool</t>
  </si>
  <si>
    <t>CD006</t>
  </si>
  <si>
    <t>BC Child Care Program CFDA-335A</t>
  </si>
  <si>
    <t>CD009</t>
  </si>
  <si>
    <t>CD Instructional Materials CIMS</t>
  </si>
  <si>
    <t>CD011</t>
  </si>
  <si>
    <t>US DEPT of HHS CFDA 93.600</t>
  </si>
  <si>
    <t>CD012</t>
  </si>
  <si>
    <t>Renovation &amp; Repair</t>
  </si>
  <si>
    <t>CD013</t>
  </si>
  <si>
    <t>TCOE EARLY CHILDHOOD ED PROGRAM</t>
  </si>
  <si>
    <t>CD014</t>
  </si>
  <si>
    <t>QRIS BLOCK GRANT</t>
  </si>
  <si>
    <t>CD015</t>
  </si>
  <si>
    <t>CD016</t>
  </si>
  <si>
    <t>CDE COMMUNITY CONNECTION  GRANT</t>
  </si>
  <si>
    <t>CD017</t>
  </si>
  <si>
    <t>AB 82 Childcare Stipends</t>
  </si>
  <si>
    <t>CD018</t>
  </si>
  <si>
    <t>AB 131 Childcare Stipends</t>
  </si>
  <si>
    <t>CD020</t>
  </si>
  <si>
    <t>Licensed CCF Facility Stabilization</t>
  </si>
  <si>
    <t>CD100</t>
  </si>
  <si>
    <t>Specific Projects ????</t>
  </si>
  <si>
    <t>CD111</t>
  </si>
  <si>
    <t>Renovation &amp; Repair GRPM-3012</t>
  </si>
  <si>
    <t>CD113</t>
  </si>
  <si>
    <t>CCAP Infant Toddler Resource</t>
  </si>
  <si>
    <t>CD114</t>
  </si>
  <si>
    <t>CRPM-FACI Renovation &amp; Repair</t>
  </si>
  <si>
    <t>CD500</t>
  </si>
  <si>
    <t>Child Development Fund Balance</t>
  </si>
  <si>
    <t>CD600</t>
  </si>
  <si>
    <t>Child Development Reserve Account</t>
  </si>
  <si>
    <t>CDOBS</t>
  </si>
  <si>
    <t>33 - STRS ON BEHALF</t>
  </si>
  <si>
    <t>CE001</t>
  </si>
  <si>
    <t>Contracts Gnrl Acct (under $10,000)</t>
  </si>
  <si>
    <t>11</t>
  </si>
  <si>
    <t>12</t>
  </si>
  <si>
    <t>CE005</t>
  </si>
  <si>
    <t>Employer Training Panel Contract</t>
  </si>
  <si>
    <t>CE006</t>
  </si>
  <si>
    <t>Career Pathways Symposium</t>
  </si>
  <si>
    <t>CE012</t>
  </si>
  <si>
    <t>CC - Community Services</t>
  </si>
  <si>
    <t>CE014</t>
  </si>
  <si>
    <t>DO - Community Services</t>
  </si>
  <si>
    <t>CE015</t>
  </si>
  <si>
    <t>DO - Contract Education</t>
  </si>
  <si>
    <t>CE016</t>
  </si>
  <si>
    <t>BC - Contract Education</t>
  </si>
  <si>
    <t>CE017</t>
  </si>
  <si>
    <t>PC - Community Services</t>
  </si>
  <si>
    <t>CE018</t>
  </si>
  <si>
    <t>PC - Contract Education</t>
  </si>
  <si>
    <t>CE020</t>
  </si>
  <si>
    <t>BC - Community Education</t>
  </si>
  <si>
    <t>CE035</t>
  </si>
  <si>
    <t>Compliance School Fees</t>
  </si>
  <si>
    <t>CE038</t>
  </si>
  <si>
    <t>Paramedic Program</t>
  </si>
  <si>
    <t>CE082</t>
  </si>
  <si>
    <t>State of California Corrections</t>
  </si>
  <si>
    <t>CE089</t>
  </si>
  <si>
    <t>Olive Drive Fire Training Facility</t>
  </si>
  <si>
    <t>CE200</t>
  </si>
  <si>
    <t>BC Community Service Education</t>
  </si>
  <si>
    <t>CE201</t>
  </si>
  <si>
    <t>BC Calculator Fee</t>
  </si>
  <si>
    <t>CE202</t>
  </si>
  <si>
    <t>BC Biology Field Trips</t>
  </si>
  <si>
    <t>CL100</t>
  </si>
  <si>
    <t>29</t>
  </si>
  <si>
    <t>CM100</t>
  </si>
  <si>
    <t>BC SUR Charge</t>
  </si>
  <si>
    <t>39</t>
  </si>
  <si>
    <t>CR200</t>
  </si>
  <si>
    <t>Pepsi Contract BC</t>
  </si>
  <si>
    <t>CR400</t>
  </si>
  <si>
    <t>Pepsi Contract CC</t>
  </si>
  <si>
    <t>CR500</t>
  </si>
  <si>
    <t>Pepsi Contract PC</t>
  </si>
  <si>
    <t>DA100</t>
  </si>
  <si>
    <t>Maintenance Assess District</t>
  </si>
  <si>
    <t>21</t>
  </si>
  <si>
    <t>DF100</t>
  </si>
  <si>
    <t>2010 Refunding COP</t>
  </si>
  <si>
    <t>DF200</t>
  </si>
  <si>
    <t>2008 Conversion of 2004 COP</t>
  </si>
  <si>
    <t>DF300</t>
  </si>
  <si>
    <t>Lease Revenue Bonds Series 2010A</t>
  </si>
  <si>
    <t>DG100</t>
  </si>
  <si>
    <t>Measure G Debt Service Fund 76962</t>
  </si>
  <si>
    <t>DJ100</t>
  </si>
  <si>
    <t>Measure J Debt Service Fund 76968</t>
  </si>
  <si>
    <t>DL100</t>
  </si>
  <si>
    <t>COP Lease Payment Fund</t>
  </si>
  <si>
    <t>9840AB</t>
  </si>
  <si>
    <t>DL101</t>
  </si>
  <si>
    <t>Delano Capital Projects Carryover</t>
  </si>
  <si>
    <t>DL200</t>
  </si>
  <si>
    <t>COP Lease Payment 2004</t>
  </si>
  <si>
    <t>DL300</t>
  </si>
  <si>
    <t>Lease Revenue Bonds 2010A</t>
  </si>
  <si>
    <t>DO101</t>
  </si>
  <si>
    <t>DO Capital Projects Carryover</t>
  </si>
  <si>
    <t>DO102</t>
  </si>
  <si>
    <t>DO Capital Outlay</t>
  </si>
  <si>
    <t>DO103</t>
  </si>
  <si>
    <t>DO Kern Public Safety Facility</t>
  </si>
  <si>
    <t>DO200</t>
  </si>
  <si>
    <t>DO Capital Projects 2004</t>
  </si>
  <si>
    <t>DP101</t>
  </si>
  <si>
    <t>BC-Bank Load Payment Fund</t>
  </si>
  <si>
    <t>DP102</t>
  </si>
  <si>
    <t>CC-Bank Load Payment Fund</t>
  </si>
  <si>
    <t>DP103</t>
  </si>
  <si>
    <t>PC-Bank Load Payment Fund</t>
  </si>
  <si>
    <t>DP200</t>
  </si>
  <si>
    <t>DO-Accrued Compensation Pymt Fund</t>
  </si>
  <si>
    <t>DP201</t>
  </si>
  <si>
    <t>BC-Accrued Compensation Pymt Fund</t>
  </si>
  <si>
    <t>DP202</t>
  </si>
  <si>
    <t>CC-Accrued Compensation Pymt Fund</t>
  </si>
  <si>
    <t>DP203</t>
  </si>
  <si>
    <t>PC-Accrued Compensation Pymt Fund</t>
  </si>
  <si>
    <t>DR100</t>
  </si>
  <si>
    <t>OPEB Debt Serv Fund 2008</t>
  </si>
  <si>
    <t>FD400</t>
  </si>
  <si>
    <t>District - Child Care Food</t>
  </si>
  <si>
    <t>Unrestricted</t>
  </si>
  <si>
    <t>GU002</t>
  </si>
  <si>
    <t>College Foundation Donations</t>
  </si>
  <si>
    <t>GU020</t>
  </si>
  <si>
    <t>Emergency Expenditures</t>
  </si>
  <si>
    <t>GU021</t>
  </si>
  <si>
    <t>CC Earthquake Damages</t>
  </si>
  <si>
    <t>GU030</t>
  </si>
  <si>
    <t>Enrollment Management</t>
  </si>
  <si>
    <t>GU031</t>
  </si>
  <si>
    <t>Investment Proposal</t>
  </si>
  <si>
    <t>GUOBS</t>
  </si>
  <si>
    <t>Unrestricted STRS On Behalf</t>
  </si>
  <si>
    <t>LB100</t>
  </si>
  <si>
    <t>BC - Local Special Reserves</t>
  </si>
  <si>
    <t>LC100</t>
  </si>
  <si>
    <t>CC - Local Special Reserves</t>
  </si>
  <si>
    <t>LP100</t>
  </si>
  <si>
    <t>PC - Local Special Reserves</t>
  </si>
  <si>
    <t>LR001</t>
  </si>
  <si>
    <t>Lottery - Restricted</t>
  </si>
  <si>
    <t>LU001</t>
  </si>
  <si>
    <t>Lottery - Unrestricted</t>
  </si>
  <si>
    <t>MA100</t>
  </si>
  <si>
    <t>Mammoth Debt Service</t>
  </si>
  <si>
    <t>MG100</t>
  </si>
  <si>
    <t>Measure G Bldg Fund 81740</t>
  </si>
  <si>
    <t>MJ100</t>
  </si>
  <si>
    <t>Measure J Bldg Fund</t>
  </si>
  <si>
    <t>MJ10B</t>
  </si>
  <si>
    <t>Measure JBAN Bldg Fund</t>
  </si>
  <si>
    <t>MM100</t>
  </si>
  <si>
    <t>Mammoth Building Fund</t>
  </si>
  <si>
    <t>PB300</t>
  </si>
  <si>
    <t>PC - Bookstores</t>
  </si>
  <si>
    <t>9870AC</t>
  </si>
  <si>
    <t>PB301</t>
  </si>
  <si>
    <t>PC Bookstore &amp; Food Quickbooks</t>
  </si>
  <si>
    <t>PC101</t>
  </si>
  <si>
    <t>PC SRID Match</t>
  </si>
  <si>
    <t>PC102</t>
  </si>
  <si>
    <t>PC Capital Outlay</t>
  </si>
  <si>
    <t>PC106</t>
  </si>
  <si>
    <t>PC AFFORDABLE STUDENT HOUSING</t>
  </si>
  <si>
    <t>PF300</t>
  </si>
  <si>
    <t>PC - Food Service</t>
  </si>
  <si>
    <t>PP101</t>
  </si>
  <si>
    <t>BC - Pay for Print</t>
  </si>
  <si>
    <t>53</t>
  </si>
  <si>
    <t>PP103</t>
  </si>
  <si>
    <t>PC - Pay for Print</t>
  </si>
  <si>
    <t>RP001</t>
  </si>
  <si>
    <t>BC Federal Workstudy</t>
  </si>
  <si>
    <t>RP002</t>
  </si>
  <si>
    <t>CC Federal Workstudy</t>
  </si>
  <si>
    <t>RP003</t>
  </si>
  <si>
    <t>PC Federal Work Study</t>
  </si>
  <si>
    <t>RP005</t>
  </si>
  <si>
    <t>EOPS</t>
  </si>
  <si>
    <t>RP006</t>
  </si>
  <si>
    <t>CC Disabled Students Prog &amp; Serv</t>
  </si>
  <si>
    <t>RP007</t>
  </si>
  <si>
    <t>PC Disabled Students Prog &amp; Serv</t>
  </si>
  <si>
    <t>RP008</t>
  </si>
  <si>
    <t>BC Disabled Students Prog &amp; Serv</t>
  </si>
  <si>
    <t>RP009</t>
  </si>
  <si>
    <t>Project Care</t>
  </si>
  <si>
    <t>RP010</t>
  </si>
  <si>
    <t>Basic Skills</t>
  </si>
  <si>
    <t>RP011</t>
  </si>
  <si>
    <t>State Career Tech Education</t>
  </si>
  <si>
    <t>RP012</t>
  </si>
  <si>
    <t>State CTE</t>
  </si>
  <si>
    <t>RP013</t>
  </si>
  <si>
    <t>Hunger Fee Campus</t>
  </si>
  <si>
    <t>RP016</t>
  </si>
  <si>
    <t>Veteran's Resource Center</t>
  </si>
  <si>
    <t>RP017</t>
  </si>
  <si>
    <t>Campus Safety &amp; Sexual Assault</t>
  </si>
  <si>
    <t>RP020</t>
  </si>
  <si>
    <t>Baccalaureate Partnership Program</t>
  </si>
  <si>
    <t>RP021</t>
  </si>
  <si>
    <t>BC Baccalaureate Program</t>
  </si>
  <si>
    <t>RP022</t>
  </si>
  <si>
    <t>Basic Skills-Stud Outcome Transform</t>
  </si>
  <si>
    <t>RP023</t>
  </si>
  <si>
    <t>CAFYES: Cooperatng Agency Youth Ed</t>
  </si>
  <si>
    <t>RP024</t>
  </si>
  <si>
    <t>Financial Aid Technology</t>
  </si>
  <si>
    <t>RP025</t>
  </si>
  <si>
    <t>Dream Resource Liaison</t>
  </si>
  <si>
    <t>RP026</t>
  </si>
  <si>
    <t>LGBTQ+  Support</t>
  </si>
  <si>
    <t>RP027</t>
  </si>
  <si>
    <t>LSP; Library Services Platform</t>
  </si>
  <si>
    <t>RP028</t>
  </si>
  <si>
    <t>Zero Textbook Costs (ZTC)</t>
  </si>
  <si>
    <t>RP029</t>
  </si>
  <si>
    <t>Native American Stud_Supp (NASSSP)</t>
  </si>
  <si>
    <t>RP030</t>
  </si>
  <si>
    <t>CHABOT LAS POSITAS CCD</t>
  </si>
  <si>
    <t>RP031</t>
  </si>
  <si>
    <t>SANTA CLARITA CCD</t>
  </si>
  <si>
    <t>RP032</t>
  </si>
  <si>
    <t>BUTTE-GLENN CCD</t>
  </si>
  <si>
    <t>RP033</t>
  </si>
  <si>
    <t>SANTA BARBARA CCD</t>
  </si>
  <si>
    <t>RP034</t>
  </si>
  <si>
    <t>FOOTHILL - DE ANZA CCD</t>
  </si>
  <si>
    <t>RP035</t>
  </si>
  <si>
    <t>STATE CENTER CCD</t>
  </si>
  <si>
    <t>RP036</t>
  </si>
  <si>
    <t>Kern County Sup of Sch - KCSOS</t>
  </si>
  <si>
    <t>RP037</t>
  </si>
  <si>
    <t>Basic Needs Center</t>
  </si>
  <si>
    <t>RP040</t>
  </si>
  <si>
    <t>CA Renewable Energy Center</t>
  </si>
  <si>
    <t>RP041</t>
  </si>
  <si>
    <t>Rising Scholars Network</t>
  </si>
  <si>
    <t>RP042</t>
  </si>
  <si>
    <t>SYSTEMWIDE TECH &amp; DATA SEC_ONGOING</t>
  </si>
  <si>
    <t>RP106</t>
  </si>
  <si>
    <t>CSUFresno FFS Reg K16 Collaborative</t>
  </si>
  <si>
    <t>RP108</t>
  </si>
  <si>
    <t>KCSOS Regional K16 Collaborative</t>
  </si>
  <si>
    <t>RP109</t>
  </si>
  <si>
    <t>COLLEGE SPECIFIC AB132</t>
  </si>
  <si>
    <t>RP110</t>
  </si>
  <si>
    <t>Econ Dev Regional On-Line Nursing</t>
  </si>
  <si>
    <t>RP111</t>
  </si>
  <si>
    <t>The Sunset Foundation</t>
  </si>
  <si>
    <t>RP112</t>
  </si>
  <si>
    <t>Econ Dev Nursing Fac Recruit &amp; Rtn</t>
  </si>
  <si>
    <t>RP113</t>
  </si>
  <si>
    <t>RFA 199 Enrollment Growth ADNP</t>
  </si>
  <si>
    <t>RP114</t>
  </si>
  <si>
    <t>Econ Dev Nursing Capacity Bldg</t>
  </si>
  <si>
    <t>RP115</t>
  </si>
  <si>
    <t>Kern Health Systems</t>
  </si>
  <si>
    <t>RP116</t>
  </si>
  <si>
    <t>HCNCC Hospital Council N &amp; C of CA</t>
  </si>
  <si>
    <t>RP117</t>
  </si>
  <si>
    <t>RFA 199 CNA EXPANSION</t>
  </si>
  <si>
    <t>RP118</t>
  </si>
  <si>
    <t>CT Equip for Nursing &amp; Allied Healt</t>
  </si>
  <si>
    <t>RP119</t>
  </si>
  <si>
    <t>RFA 14-180 Assess/Remed/Reten ADNP</t>
  </si>
  <si>
    <t>RP120</t>
  </si>
  <si>
    <t>BC - Nursing ED Bldg SJVHC - 02-101</t>
  </si>
  <si>
    <t>RP121</t>
  </si>
  <si>
    <t>BC - Kern Health Systems</t>
  </si>
  <si>
    <t>RP122</t>
  </si>
  <si>
    <t>ADN Expansion/Hospital Grant</t>
  </si>
  <si>
    <t>RP124</t>
  </si>
  <si>
    <t>Econ Dev ADN Nursing 03-299-020</t>
  </si>
  <si>
    <t>RP125</t>
  </si>
  <si>
    <t>Kern Resource Ctr - MOU</t>
  </si>
  <si>
    <t>RP126</t>
  </si>
  <si>
    <t>Hospital Council Grant</t>
  </si>
  <si>
    <t>RP127</t>
  </si>
  <si>
    <t>Nursing Expansion Program</t>
  </si>
  <si>
    <t>RP128</t>
  </si>
  <si>
    <t>Econ Dev ADN Nursing 116</t>
  </si>
  <si>
    <t>RP129</t>
  </si>
  <si>
    <t>NURSING PROGRAM SUPPORT RFA 300</t>
  </si>
  <si>
    <t>RP130</t>
  </si>
  <si>
    <t>Foulke Family Donation</t>
  </si>
  <si>
    <t>RP131</t>
  </si>
  <si>
    <t>Foster Parent Training (SP100)</t>
  </si>
  <si>
    <t>RP132</t>
  </si>
  <si>
    <t>Independent Living Skills (IB100)</t>
  </si>
  <si>
    <t>RP133</t>
  </si>
  <si>
    <t>Mentor Teaching (MB100)</t>
  </si>
  <si>
    <t>RP134</t>
  </si>
  <si>
    <t>Child Dev Trng Consortium(TM100)</t>
  </si>
  <si>
    <t>RP135</t>
  </si>
  <si>
    <t>KCDHS - FKCE 982-2003</t>
  </si>
  <si>
    <t>RP136</t>
  </si>
  <si>
    <t>Emission Reduction DMV 04-001-2004</t>
  </si>
  <si>
    <t>RP140</t>
  </si>
  <si>
    <t>BC - SBDC UC Merced</t>
  </si>
  <si>
    <t>RP141</t>
  </si>
  <si>
    <t>PUENTE PROJECT 22-CC-75</t>
  </si>
  <si>
    <t>RP142</t>
  </si>
  <si>
    <t>BC - SBDC UC Merced 03-311-005</t>
  </si>
  <si>
    <t>RP143</t>
  </si>
  <si>
    <t>YEP Funding</t>
  </si>
  <si>
    <t>RP144</t>
  </si>
  <si>
    <t xml:space="preserve"> SBDC Match Local</t>
  </si>
  <si>
    <t>RP145</t>
  </si>
  <si>
    <t>BAC Structure</t>
  </si>
  <si>
    <t>RP148</t>
  </si>
  <si>
    <t>RFA053- Veteran's Resource CTR Gran</t>
  </si>
  <si>
    <t>RP149</t>
  </si>
  <si>
    <t>Workplace Learning CTR Match</t>
  </si>
  <si>
    <t>RP150</t>
  </si>
  <si>
    <t>Renegade Room</t>
  </si>
  <si>
    <t>RP161</t>
  </si>
  <si>
    <t>IEC Job OP and Training Program</t>
  </si>
  <si>
    <t>RP162</t>
  </si>
  <si>
    <t>Textbook Affordability Prog (AB798)</t>
  </si>
  <si>
    <t>RP168</t>
  </si>
  <si>
    <t>TRUTH INITIATIVE</t>
  </si>
  <si>
    <t>RP169</t>
  </si>
  <si>
    <t>(LEAP) LEARN ALGND EMP PROG</t>
  </si>
  <si>
    <t>RP170</t>
  </si>
  <si>
    <t>Umoja Community Ed Foundation</t>
  </si>
  <si>
    <t>RP203</t>
  </si>
  <si>
    <t>Title II-A Occptl Readiness - Bkfd</t>
  </si>
  <si>
    <t>RP204</t>
  </si>
  <si>
    <t>Title II - A Welding - Bakersfield</t>
  </si>
  <si>
    <t>RP207</t>
  </si>
  <si>
    <t>Title III</t>
  </si>
  <si>
    <t>RP208</t>
  </si>
  <si>
    <t>Title III - AVC</t>
  </si>
  <si>
    <t>RP212</t>
  </si>
  <si>
    <t>Tulare County Porterville</t>
  </si>
  <si>
    <t>RP216</t>
  </si>
  <si>
    <t>BC - W I A Youth Program</t>
  </si>
  <si>
    <t>RP218</t>
  </si>
  <si>
    <t>BC ETR C-10 E-Commerce Incubator</t>
  </si>
  <si>
    <t>RP219</t>
  </si>
  <si>
    <t>CC - Special Projects Funding</t>
  </si>
  <si>
    <t>RP221</t>
  </si>
  <si>
    <t>BC - Special Projects Funding</t>
  </si>
  <si>
    <t>RP222</t>
  </si>
  <si>
    <t>PC - Special Projects Funding</t>
  </si>
  <si>
    <t>RP223</t>
  </si>
  <si>
    <t>DO - Special Projects Funding</t>
  </si>
  <si>
    <t>RP230</t>
  </si>
  <si>
    <t>ETR - WIA Programs</t>
  </si>
  <si>
    <t>RP231</t>
  </si>
  <si>
    <t>Welding - WIA</t>
  </si>
  <si>
    <t>RP232</t>
  </si>
  <si>
    <t>Occupational Readiness - WIA</t>
  </si>
  <si>
    <t>RP233</t>
  </si>
  <si>
    <t>Automotive Maintenance WIA</t>
  </si>
  <si>
    <t>RP234</t>
  </si>
  <si>
    <t>Farm Tractor &amp; Diesel Mech - WIC</t>
  </si>
  <si>
    <t>RP235</t>
  </si>
  <si>
    <t>Intensive Services - WIA</t>
  </si>
  <si>
    <t>RP236</t>
  </si>
  <si>
    <t>Adults - WIA</t>
  </si>
  <si>
    <t>RP237</t>
  </si>
  <si>
    <t>Dislocated Workers</t>
  </si>
  <si>
    <t>RP238</t>
  </si>
  <si>
    <t>Farmworkers</t>
  </si>
  <si>
    <t>RP239</t>
  </si>
  <si>
    <t>Youth</t>
  </si>
  <si>
    <t>RP243</t>
  </si>
  <si>
    <t>Dislocated Ag Worker (DAW)</t>
  </si>
  <si>
    <t>RP245</t>
  </si>
  <si>
    <t>California WIB</t>
  </si>
  <si>
    <t>RP246</t>
  </si>
  <si>
    <t>BC ETR-543 25% Dislocated Workers</t>
  </si>
  <si>
    <t>RP247</t>
  </si>
  <si>
    <t>BC ETR-609 Veterans</t>
  </si>
  <si>
    <t>RP249</t>
  </si>
  <si>
    <t>BC ETR - LA COOP Displaced Ag Wrkrs</t>
  </si>
  <si>
    <t>RP250</t>
  </si>
  <si>
    <t>CSUB STEM ENERGY(CELL) GRA3758</t>
  </si>
  <si>
    <t>RP251</t>
  </si>
  <si>
    <t>BC-CSUB Collaborative  GRA2960</t>
  </si>
  <si>
    <t>RP252</t>
  </si>
  <si>
    <t>BC-CSUB Collaborative  GRA1834</t>
  </si>
  <si>
    <t>RP253</t>
  </si>
  <si>
    <t>BC-CSUB Collaborative  GRA1450</t>
  </si>
  <si>
    <t>RP254</t>
  </si>
  <si>
    <t>BC-Title V-Collbortive  P031S030008</t>
  </si>
  <si>
    <t>RP255</t>
  </si>
  <si>
    <t>BC-Title V-Hispanic Srv P031S020032</t>
  </si>
  <si>
    <t>RP256</t>
  </si>
  <si>
    <t>Title V CDFA 84.031 (BC)</t>
  </si>
  <si>
    <t>RP257</t>
  </si>
  <si>
    <t>PC-Title V-Hispanic Srv P031S200174</t>
  </si>
  <si>
    <t>RP258</t>
  </si>
  <si>
    <t>HUD HSIAC CASA</t>
  </si>
  <si>
    <t>RP259</t>
  </si>
  <si>
    <t>US Department of Education(DOE)</t>
  </si>
  <si>
    <t>RP261</t>
  </si>
  <si>
    <t>Title V CDFA 84.031 (PC)</t>
  </si>
  <si>
    <t>RP262</t>
  </si>
  <si>
    <t>DHS Medi-Cal Billing</t>
  </si>
  <si>
    <t>RP263</t>
  </si>
  <si>
    <t>CA STATE (OPR) OFC PLAN &amp; RESEARCH</t>
  </si>
  <si>
    <t>RP264</t>
  </si>
  <si>
    <t>BC-Title V - DHSI P031S200059</t>
  </si>
  <si>
    <t>RP265</t>
  </si>
  <si>
    <t xml:space="preserve"> CHICO STATE ENT_A22-0055-S033</t>
  </si>
  <si>
    <t>RP266</t>
  </si>
  <si>
    <t>CA FARMWORKER FOUNDATION</t>
  </si>
  <si>
    <t>RP267</t>
  </si>
  <si>
    <t>REG EQUITY &amp; RECOVERY PARTNERSHIPS</t>
  </si>
  <si>
    <t>RP280</t>
  </si>
  <si>
    <t>Return to TITLE IV</t>
  </si>
  <si>
    <t>RP281</t>
  </si>
  <si>
    <t>CALIF ENERGY COMMISSION - CEC</t>
  </si>
  <si>
    <t>RP282</t>
  </si>
  <si>
    <t>CA  Apprenticeship Initiative</t>
  </si>
  <si>
    <t>RP302</t>
  </si>
  <si>
    <t>Student Success</t>
  </si>
  <si>
    <t>RP303</t>
  </si>
  <si>
    <t>Assessment Center</t>
  </si>
  <si>
    <t>RP310</t>
  </si>
  <si>
    <t>TANF</t>
  </si>
  <si>
    <t>RP314</t>
  </si>
  <si>
    <t>Foundation for Calif Comm Colleges</t>
  </si>
  <si>
    <t>RP316</t>
  </si>
  <si>
    <t>FCCC Program Pathways Mapper</t>
  </si>
  <si>
    <t>RP317</t>
  </si>
  <si>
    <t xml:space="preserve"> BC MSI HEERF III 84.425L 314(a)(2)</t>
  </si>
  <si>
    <t>RP318</t>
  </si>
  <si>
    <t>CC MSI HEERF III  84.425L 314(a)(2)</t>
  </si>
  <si>
    <t>RP319</t>
  </si>
  <si>
    <t>PC MSI HEERF III 84.425L 314(a)(2)</t>
  </si>
  <si>
    <t>RP320</t>
  </si>
  <si>
    <t>PC SUPPLEMNTL HEERF 84.425S</t>
  </si>
  <si>
    <t>RP322</t>
  </si>
  <si>
    <t>Matriculation</t>
  </si>
  <si>
    <t>RP323</t>
  </si>
  <si>
    <t>GUIDED PATHWAYS</t>
  </si>
  <si>
    <t>RP328</t>
  </si>
  <si>
    <t>Calif Dept of Emp Dev (EDD) Grants</t>
  </si>
  <si>
    <t>RP329</t>
  </si>
  <si>
    <t>California Dept of ED(CDE) Grants</t>
  </si>
  <si>
    <t>RP330</t>
  </si>
  <si>
    <t>Student Support Serv Grant</t>
  </si>
  <si>
    <t>RP333</t>
  </si>
  <si>
    <t>TRIO SSS P042A201285</t>
  </si>
  <si>
    <t>RP334</t>
  </si>
  <si>
    <t>GEAR-UP P334A210181</t>
  </si>
  <si>
    <t>RP335</t>
  </si>
  <si>
    <t>STEP-UP to STEM P031C210052</t>
  </si>
  <si>
    <t>RP339</t>
  </si>
  <si>
    <t>Planetarium</t>
  </si>
  <si>
    <t>RP340</t>
  </si>
  <si>
    <t>Staff Development</t>
  </si>
  <si>
    <t>RP341</t>
  </si>
  <si>
    <t>EEO</t>
  </si>
  <si>
    <t>RP342</t>
  </si>
  <si>
    <t>Transfer and Articulation</t>
  </si>
  <si>
    <t>RP343</t>
  </si>
  <si>
    <t>BC Martin Luther King Day of Serv</t>
  </si>
  <si>
    <t>RP346</t>
  </si>
  <si>
    <t>BC Eisenhower Grant L2WS (01-02)</t>
  </si>
  <si>
    <t>RP347</t>
  </si>
  <si>
    <t>BC - Eisenhower Grant 02-03</t>
  </si>
  <si>
    <t>RP348</t>
  </si>
  <si>
    <t>BC - Eisenhower Grant 03-04</t>
  </si>
  <si>
    <t>RP349</t>
  </si>
  <si>
    <t>CalWORKS Work Stdy/Job Dev Sup Plan</t>
  </si>
  <si>
    <t>RP350</t>
  </si>
  <si>
    <t>CalWorks</t>
  </si>
  <si>
    <t>RP357</t>
  </si>
  <si>
    <t>Tulare Works</t>
  </si>
  <si>
    <t>RP360</t>
  </si>
  <si>
    <t>Student Development Fund</t>
  </si>
  <si>
    <t>RP361</t>
  </si>
  <si>
    <t>Co-Curricular Fund</t>
  </si>
  <si>
    <t>RP362</t>
  </si>
  <si>
    <t>CC Student Development Fund</t>
  </si>
  <si>
    <t>RP363</t>
  </si>
  <si>
    <t>PC Student Development Fund</t>
  </si>
  <si>
    <t>RP365</t>
  </si>
  <si>
    <t>Co-Curricular-Fine &amp; Performing Art</t>
  </si>
  <si>
    <t>RP366</t>
  </si>
  <si>
    <t>BC Americorp BCSD TAG 02-03</t>
  </si>
  <si>
    <t>RP373</t>
  </si>
  <si>
    <t>BC CARE ACT (Institutional)</t>
  </si>
  <si>
    <t>RP375</t>
  </si>
  <si>
    <t>PC CARE ACT (Institutional)</t>
  </si>
  <si>
    <t>RP376</t>
  </si>
  <si>
    <t>COVID UCLA GOTV</t>
  </si>
  <si>
    <t>RP377</t>
  </si>
  <si>
    <t>BC CARES 84.425L MINORITY SERVING</t>
  </si>
  <si>
    <t>RP379</t>
  </si>
  <si>
    <t>PC CARES 84.425L MINORITY SERVING</t>
  </si>
  <si>
    <t>RP380</t>
  </si>
  <si>
    <t>MESA CCCP</t>
  </si>
  <si>
    <t>RP381</t>
  </si>
  <si>
    <t>CCC Live</t>
  </si>
  <si>
    <t>RP382</t>
  </si>
  <si>
    <t>Student Equity</t>
  </si>
  <si>
    <t>RP383</t>
  </si>
  <si>
    <t>Mental Health Services</t>
  </si>
  <si>
    <t>RP384</t>
  </si>
  <si>
    <t>SEA</t>
  </si>
  <si>
    <t>RP385</t>
  </si>
  <si>
    <t>RFA087-Incarcerated Studnt Reentry</t>
  </si>
  <si>
    <t>RP386</t>
  </si>
  <si>
    <t>Cares block grant  Federal</t>
  </si>
  <si>
    <t>RP387</t>
  </si>
  <si>
    <t>Cares block grant State</t>
  </si>
  <si>
    <t>RP388</t>
  </si>
  <si>
    <t>COVID Recovery Block Grant</t>
  </si>
  <si>
    <t>RP391</t>
  </si>
  <si>
    <t xml:space="preserve"> BC HEERF II     84.425F  314(a)(1)</t>
  </si>
  <si>
    <t>RP392</t>
  </si>
  <si>
    <t>CC HEERF II     84.425F  314(a)(1)</t>
  </si>
  <si>
    <t>RP393</t>
  </si>
  <si>
    <t>PC HEERF II     84.425F  314(a)(1)</t>
  </si>
  <si>
    <t>RP394</t>
  </si>
  <si>
    <t xml:space="preserve"> BC HEERF II     84.425L 314(a)(2)</t>
  </si>
  <si>
    <t>RP396</t>
  </si>
  <si>
    <t>PC HEERF II     84.425L  314(a)(2)</t>
  </si>
  <si>
    <t>RP397</t>
  </si>
  <si>
    <t xml:space="preserve"> BC HEERF III   84.425F  314(a)(1)</t>
  </si>
  <si>
    <t>RP398</t>
  </si>
  <si>
    <t>CC HEERF III    84.425F  314(a)(1)</t>
  </si>
  <si>
    <t>RP399</t>
  </si>
  <si>
    <t>PC HEERF III 84.425F 314(a)(1)</t>
  </si>
  <si>
    <t>RP400</t>
  </si>
  <si>
    <t>BFAP</t>
  </si>
  <si>
    <t>RP401</t>
  </si>
  <si>
    <t>SBDC Consultant - State Dept</t>
  </si>
  <si>
    <t>RP402</t>
  </si>
  <si>
    <t>Business &amp; Entrepreneurship Ctr</t>
  </si>
  <si>
    <t>RP403</t>
  </si>
  <si>
    <t>Trade and Commerce - SBDC</t>
  </si>
  <si>
    <t>RP404</t>
  </si>
  <si>
    <t>Trade &amp; Commerce(97-Jan-Dec)SBDC</t>
  </si>
  <si>
    <t>RP407</t>
  </si>
  <si>
    <t>CCCCO Workforce Dev, One Time</t>
  </si>
  <si>
    <t>RP411</t>
  </si>
  <si>
    <t>Tech Prep Education Grant</t>
  </si>
  <si>
    <t>RP412</t>
  </si>
  <si>
    <t>Rural Opportunities Studies</t>
  </si>
  <si>
    <t>RP413</t>
  </si>
  <si>
    <t>Center for Excellence BC</t>
  </si>
  <si>
    <t>RP414</t>
  </si>
  <si>
    <t>Bio-Technology Center BC</t>
  </si>
  <si>
    <t>RP415</t>
  </si>
  <si>
    <t>REBRAC</t>
  </si>
  <si>
    <t>RP416</t>
  </si>
  <si>
    <t>CCC BOG AWS GRANT #G0204</t>
  </si>
  <si>
    <t>RP417</t>
  </si>
  <si>
    <t>IDRC Grant</t>
  </si>
  <si>
    <t>RP418</t>
  </si>
  <si>
    <t>IDRC MOU</t>
  </si>
  <si>
    <t>RP420</t>
  </si>
  <si>
    <t>Project Workability Bakersfield</t>
  </si>
  <si>
    <t>RP423</t>
  </si>
  <si>
    <t>Perkins - Transitions</t>
  </si>
  <si>
    <t>RP431</t>
  </si>
  <si>
    <t>Apprenticeship</t>
  </si>
  <si>
    <t>RP433</t>
  </si>
  <si>
    <t>Articulation Grant</t>
  </si>
  <si>
    <t>RP434</t>
  </si>
  <si>
    <t>BC Transcript</t>
  </si>
  <si>
    <t>RP442</t>
  </si>
  <si>
    <t>US Department of Labor(DOL)</t>
  </si>
  <si>
    <t>RP443</t>
  </si>
  <si>
    <t>CTE Community Collaborative</t>
  </si>
  <si>
    <t>RP444</t>
  </si>
  <si>
    <t>BC - C6 TAACCCT</t>
  </si>
  <si>
    <t>RP446</t>
  </si>
  <si>
    <t>CTE RN Program Dev</t>
  </si>
  <si>
    <t>RP448</t>
  </si>
  <si>
    <t>DOL/ETA 17.287 JC Experimntl P &amp; A</t>
  </si>
  <si>
    <t>RP449</t>
  </si>
  <si>
    <t>Workplace Learning Center BC</t>
  </si>
  <si>
    <t>RP454</t>
  </si>
  <si>
    <t>Bakersfield Memorial Hosp-Hosp Cncl</t>
  </si>
  <si>
    <t>RP457</t>
  </si>
  <si>
    <t>Districtwide Instrtnl Materials</t>
  </si>
  <si>
    <t>RP458</t>
  </si>
  <si>
    <t>BC Catholic Healthcare West</t>
  </si>
  <si>
    <t>RP459</t>
  </si>
  <si>
    <t>PC - Developmental Services 02-03</t>
  </si>
  <si>
    <t>RP460</t>
  </si>
  <si>
    <t>National Science Foundation</t>
  </si>
  <si>
    <t>RP461</t>
  </si>
  <si>
    <t>CA ENERGY COMMISSION</t>
  </si>
  <si>
    <t>RP462</t>
  </si>
  <si>
    <t>CCC 01-03 Enroll Growth AA Deg Nurs</t>
  </si>
  <si>
    <t>RP463</t>
  </si>
  <si>
    <t>Clean Energy Training Equip Project</t>
  </si>
  <si>
    <t>RP464</t>
  </si>
  <si>
    <t>Kern Family Health Care Nursing</t>
  </si>
  <si>
    <t>RP465</t>
  </si>
  <si>
    <t>Employer's Trng Panel SBDC 04-0253</t>
  </si>
  <si>
    <t>RP467</t>
  </si>
  <si>
    <t>NSF - CREATE Renewable Energy</t>
  </si>
  <si>
    <t>RP470</t>
  </si>
  <si>
    <t>USDA Business Counseling 03-04 SBDC</t>
  </si>
  <si>
    <t>RP484</t>
  </si>
  <si>
    <t>CTE Enhancement</t>
  </si>
  <si>
    <t>RP490</t>
  </si>
  <si>
    <t>Porterville Development Center</t>
  </si>
  <si>
    <t>RP493</t>
  </si>
  <si>
    <t>PECI</t>
  </si>
  <si>
    <t>RP494</t>
  </si>
  <si>
    <t>Fed Wrk Stdy Admin Allow all Campus</t>
  </si>
  <si>
    <t>RP495</t>
  </si>
  <si>
    <t>Pell Administrative Allowance</t>
  </si>
  <si>
    <t>RP500</t>
  </si>
  <si>
    <t>BC Parking</t>
  </si>
  <si>
    <t>RP501</t>
  </si>
  <si>
    <t>CC Parking</t>
  </si>
  <si>
    <t>RP502</t>
  </si>
  <si>
    <t>PC Parking</t>
  </si>
  <si>
    <t>RP504</t>
  </si>
  <si>
    <t>DO Parking</t>
  </si>
  <si>
    <t>RP510</t>
  </si>
  <si>
    <t>BC Health Fees</t>
  </si>
  <si>
    <t>RP512</t>
  </si>
  <si>
    <t>PC Health Fees</t>
  </si>
  <si>
    <t>RP524</t>
  </si>
  <si>
    <t>TTIP</t>
  </si>
  <si>
    <t>RP527</t>
  </si>
  <si>
    <t>PC Psych Tech Program</t>
  </si>
  <si>
    <t>RP531</t>
  </si>
  <si>
    <t>P-16 Network for Student Success</t>
  </si>
  <si>
    <t>RP533</t>
  </si>
  <si>
    <t>SYSTEMWIDE TECH&amp;DATA SEC_ONE TIME</t>
  </si>
  <si>
    <t>RP538</t>
  </si>
  <si>
    <t>Nat'l Telecom &amp; Info Admin</t>
  </si>
  <si>
    <t>RP539</t>
  </si>
  <si>
    <t>BC AgKnowledge - National Sci Fndtn</t>
  </si>
  <si>
    <t>RP541</t>
  </si>
  <si>
    <t>NOAA CNAP</t>
  </si>
  <si>
    <t>RP543</t>
  </si>
  <si>
    <t>Student Success Non-Credit</t>
  </si>
  <si>
    <t>RP550</t>
  </si>
  <si>
    <t>Compliance School - So Calif Edison</t>
  </si>
  <si>
    <t>RP561</t>
  </si>
  <si>
    <t>CSU Fresno Foundation SC 37287</t>
  </si>
  <si>
    <t>RP562</t>
  </si>
  <si>
    <t>Title V COS Cooperative</t>
  </si>
  <si>
    <t>RP564</t>
  </si>
  <si>
    <t>Compliance School (EDISON)</t>
  </si>
  <si>
    <t>RP567</t>
  </si>
  <si>
    <t>US DEPT OF HHS 93.355</t>
  </si>
  <si>
    <t>RP574</t>
  </si>
  <si>
    <t>Title III Strengthening Inst(10/98)</t>
  </si>
  <si>
    <t>RP576</t>
  </si>
  <si>
    <t>NSF Grant Bakersfield College</t>
  </si>
  <si>
    <t>RP577</t>
  </si>
  <si>
    <t>PTFP Phase II Grant Porterville</t>
  </si>
  <si>
    <t>RP586</t>
  </si>
  <si>
    <t>USDE EARLY COLLEGE PROGRAM</t>
  </si>
  <si>
    <t>RP595</t>
  </si>
  <si>
    <t>SEOG Adm Allowance all Campus</t>
  </si>
  <si>
    <t>RP599</t>
  </si>
  <si>
    <t>Block Grant</t>
  </si>
  <si>
    <t>RP600</t>
  </si>
  <si>
    <t>Curriculum Dev and Instrl Delivery</t>
  </si>
  <si>
    <t>RP601</t>
  </si>
  <si>
    <t>Stdt Support Structures &amp; Stdt Serv</t>
  </si>
  <si>
    <t>RP602</t>
  </si>
  <si>
    <t>Professional Development</t>
  </si>
  <si>
    <t>RP603</t>
  </si>
  <si>
    <t>Partnership Development</t>
  </si>
  <si>
    <t>RP604</t>
  </si>
  <si>
    <t>Accountability Assessment &amp; Evalutn</t>
  </si>
  <si>
    <t>RP605</t>
  </si>
  <si>
    <t>Administration</t>
  </si>
  <si>
    <t>RP607</t>
  </si>
  <si>
    <t>Student Leadership VTEA</t>
  </si>
  <si>
    <t>RP608</t>
  </si>
  <si>
    <t>Dissemination &amp; Pub Relations VTEA</t>
  </si>
  <si>
    <t>RP610</t>
  </si>
  <si>
    <t>VTEA 1B Mini Grant 02-342-001</t>
  </si>
  <si>
    <t>RP611</t>
  </si>
  <si>
    <t>VTEA IC</t>
  </si>
  <si>
    <t>RP612</t>
  </si>
  <si>
    <t>California Comm College Mini Grants</t>
  </si>
  <si>
    <t>RP613</t>
  </si>
  <si>
    <t>STRONG WORKFORCE PROGRAM</t>
  </si>
  <si>
    <t>RP614</t>
  </si>
  <si>
    <t>Education Futures Grant 206 CLPCCD</t>
  </si>
  <si>
    <t>RP615</t>
  </si>
  <si>
    <t>HRTP-HIGH ROADS TRNG PARTNERSHIP</t>
  </si>
  <si>
    <t>RP616</t>
  </si>
  <si>
    <t>PERKINS RESERVE CTE PATHWAYS</t>
  </si>
  <si>
    <t>RP617</t>
  </si>
  <si>
    <t>CERF Com Econ Resilience M85209-710</t>
  </si>
  <si>
    <t>RP620</t>
  </si>
  <si>
    <t>BC Library Copier Carryover</t>
  </si>
  <si>
    <t>RP621</t>
  </si>
  <si>
    <t>BC Smart Card Carryover</t>
  </si>
  <si>
    <t>RP622</t>
  </si>
  <si>
    <t>PC Swap Meet Carryover</t>
  </si>
  <si>
    <t>RP623</t>
  </si>
  <si>
    <t>Health Benefit Forfeiture Fund Dist</t>
  </si>
  <si>
    <t>RP63</t>
  </si>
  <si>
    <t>Sm Business RFA 13-151-010 subgrant</t>
  </si>
  <si>
    <t>RP630</t>
  </si>
  <si>
    <t>AmeriCorps 05-ALERT-05</t>
  </si>
  <si>
    <t>RP632</t>
  </si>
  <si>
    <t>AB86 - Adult Education Grant</t>
  </si>
  <si>
    <t>RP633</t>
  </si>
  <si>
    <t>RFA 13-164 SB10-70 Central Valley</t>
  </si>
  <si>
    <t>RP634</t>
  </si>
  <si>
    <t>AEBG Adult Education Block Grant</t>
  </si>
  <si>
    <t>RP635</t>
  </si>
  <si>
    <t>ARTHUR N RUPE FOUNDATION</t>
  </si>
  <si>
    <t>RP636</t>
  </si>
  <si>
    <t>Prop 39 RFA 13-177-002 Clean Jobs</t>
  </si>
  <si>
    <t>RP637</t>
  </si>
  <si>
    <t>Sm Business RFA 13-159-010</t>
  </si>
  <si>
    <t>RP638</t>
  </si>
  <si>
    <t>Resnick Fndtn Paramount Ed Grant</t>
  </si>
  <si>
    <t>RP639</t>
  </si>
  <si>
    <t>CSU Fresno SC360190 (USEDA sub)</t>
  </si>
  <si>
    <t>RP640</t>
  </si>
  <si>
    <t>Achieving the Dream Grant</t>
  </si>
  <si>
    <t>RP641</t>
  </si>
  <si>
    <t>CCPT1 Wonderful (FKA Paramount)</t>
  </si>
  <si>
    <t>RP642</t>
  </si>
  <si>
    <t>TIHP PICH Grant CFDA 93.331</t>
  </si>
  <si>
    <t>RP643</t>
  </si>
  <si>
    <t>CCPT2 Roll Global (West Hills)</t>
  </si>
  <si>
    <t>RP644</t>
  </si>
  <si>
    <t>CCPT2 KCCD #14-25238-6353-00</t>
  </si>
  <si>
    <t>RP645</t>
  </si>
  <si>
    <t>Nat'l Endowment for the Humanities</t>
  </si>
  <si>
    <t>RP646</t>
  </si>
  <si>
    <t>US Dept of Transprtn CFDA 20.215</t>
  </si>
  <si>
    <t>RP647</t>
  </si>
  <si>
    <t>CA Endow 20161564 Healthcare Path</t>
  </si>
  <si>
    <t>RP648</t>
  </si>
  <si>
    <t>Opportunity Institute</t>
  </si>
  <si>
    <t>RP649</t>
  </si>
  <si>
    <t>Center for Research and Dev (CORD)</t>
  </si>
  <si>
    <t>RP650</t>
  </si>
  <si>
    <t>California Endowment - MEDPEP</t>
  </si>
  <si>
    <t>RP651</t>
  </si>
  <si>
    <t>US Depart of AG</t>
  </si>
  <si>
    <t>RP652</t>
  </si>
  <si>
    <t>College Futures Foundation 15-01640</t>
  </si>
  <si>
    <t>RP653</t>
  </si>
  <si>
    <t>US DEPT OF AG CFDA 10.223</t>
  </si>
  <si>
    <t>RP654</t>
  </si>
  <si>
    <t>AEBG Data and Accountability</t>
  </si>
  <si>
    <t>RP655</t>
  </si>
  <si>
    <t>Student Financial Empowerment</t>
  </si>
  <si>
    <t>RP656</t>
  </si>
  <si>
    <t>Cal Pathways Project Plan 16-02068</t>
  </si>
  <si>
    <t>RP657</t>
  </si>
  <si>
    <t>Rancho Santiago Comm College Dist</t>
  </si>
  <si>
    <t>RP658</t>
  </si>
  <si>
    <t>Solano Community College District</t>
  </si>
  <si>
    <t>RP659</t>
  </si>
  <si>
    <t>Cal-Soap</t>
  </si>
  <si>
    <t>RP660</t>
  </si>
  <si>
    <t>College Promise RFA 16-041-002</t>
  </si>
  <si>
    <t>RP661</t>
  </si>
  <si>
    <t>BC Innovation Award</t>
  </si>
  <si>
    <t>RP662</t>
  </si>
  <si>
    <t>CAAP (CA Academic Partnership Prog)</t>
  </si>
  <si>
    <t>RP663</t>
  </si>
  <si>
    <t>Community Initiatives</t>
  </si>
  <si>
    <t>RP664</t>
  </si>
  <si>
    <t>US Dept of Ag CFDA 10.446</t>
  </si>
  <si>
    <t>RP665</t>
  </si>
  <si>
    <t>Economic Dev for Distressed Areas</t>
  </si>
  <si>
    <t>RP666</t>
  </si>
  <si>
    <t>American Cancer Society</t>
  </si>
  <si>
    <t>RP667</t>
  </si>
  <si>
    <t>BC PELL Administrative Allowance</t>
  </si>
  <si>
    <t>RP668</t>
  </si>
  <si>
    <t>CC PELL Administrative Allowance</t>
  </si>
  <si>
    <t>RP669</t>
  </si>
  <si>
    <t>PC PELL Administrative Allowance</t>
  </si>
  <si>
    <t>RP670</t>
  </si>
  <si>
    <t>College Futures Foundation 20-06177</t>
  </si>
  <si>
    <t>RP671</t>
  </si>
  <si>
    <t>BC Excel Veteran P116G200083</t>
  </si>
  <si>
    <t>RP672</t>
  </si>
  <si>
    <t>BC Iowa State U Mini Grant</t>
  </si>
  <si>
    <t>RP673</t>
  </si>
  <si>
    <t>Immed. Action Cal Fresh</t>
  </si>
  <si>
    <t>RP674</t>
  </si>
  <si>
    <t>Immed. Action  Stud Retention-Enrol</t>
  </si>
  <si>
    <t>RP675</t>
  </si>
  <si>
    <t>Regional Collaboration and Coordina</t>
  </si>
  <si>
    <t>RP676</t>
  </si>
  <si>
    <t>Reginal Consortium SWP</t>
  </si>
  <si>
    <t>RP677</t>
  </si>
  <si>
    <t>Reginal Consortium SWP K12_14</t>
  </si>
  <si>
    <t>RP680</t>
  </si>
  <si>
    <t>MDRC</t>
  </si>
  <si>
    <t>RP700</t>
  </si>
  <si>
    <t>BC - Reconciliation</t>
  </si>
  <si>
    <t>RP702</t>
  </si>
  <si>
    <t>Basic Skills (One Time 06-07)</t>
  </si>
  <si>
    <t>RP703</t>
  </si>
  <si>
    <t>ARRA Education Stabilization Funds</t>
  </si>
  <si>
    <t>RP704</t>
  </si>
  <si>
    <t>SISC Safety Credits</t>
  </si>
  <si>
    <t>RP705</t>
  </si>
  <si>
    <t>2018-19 NEXTUP One-Time Supplementa</t>
  </si>
  <si>
    <t>RP706</t>
  </si>
  <si>
    <t>Basic Needs Funding</t>
  </si>
  <si>
    <t>RP707</t>
  </si>
  <si>
    <t>Uni Enterprise Inc</t>
  </si>
  <si>
    <t>RP708</t>
  </si>
  <si>
    <t>CULTURALLY CMPTNT FAC PROF D</t>
  </si>
  <si>
    <t>RP709</t>
  </si>
  <si>
    <t>EEO BEST PRACTICE</t>
  </si>
  <si>
    <t>RP710</t>
  </si>
  <si>
    <t>Wellness Vending Machines</t>
  </si>
  <si>
    <t>RPOBS</t>
  </si>
  <si>
    <t>RP STRS ON BEHALF</t>
  </si>
  <si>
    <t>71</t>
  </si>
  <si>
    <t>79</t>
  </si>
  <si>
    <t>TB801</t>
  </si>
  <si>
    <t>Levan Institute</t>
  </si>
  <si>
    <t>74</t>
  </si>
  <si>
    <t>TB903</t>
  </si>
  <si>
    <t>BC Nursing</t>
  </si>
  <si>
    <t>TB904</t>
  </si>
  <si>
    <t>BC Perkins</t>
  </si>
  <si>
    <t>TB906</t>
  </si>
  <si>
    <t>BC-J Burton Advocates for Youth</t>
  </si>
  <si>
    <t>TB910</t>
  </si>
  <si>
    <t>BC CARES ACT AID</t>
  </si>
  <si>
    <t>TB911</t>
  </si>
  <si>
    <t>BC HEERF II  SFA  84.425E 314(a)(1)</t>
  </si>
  <si>
    <t>TC905</t>
  </si>
  <si>
    <t>CC Other Financial Aid</t>
  </si>
  <si>
    <t>TD100</t>
  </si>
  <si>
    <t>District CARE</t>
  </si>
  <si>
    <t>TD101</t>
  </si>
  <si>
    <t>District EOPS</t>
  </si>
  <si>
    <t>TD210</t>
  </si>
  <si>
    <t>BC FTSSG Student  Success Grnt</t>
  </si>
  <si>
    <t>TD211</t>
  </si>
  <si>
    <t>CC FTSSG Student  Success Grnt</t>
  </si>
  <si>
    <t>TD212</t>
  </si>
  <si>
    <t>PC FTSSG Student  Success Grnt</t>
  </si>
  <si>
    <t>TD230</t>
  </si>
  <si>
    <t>BC One Time Emergency Dreamer Funds</t>
  </si>
  <si>
    <t>TD232</t>
  </si>
  <si>
    <t>PC One Time Emergency Dreamer Funds</t>
  </si>
  <si>
    <t>TD235</t>
  </si>
  <si>
    <t>PC SB116 DISASTER RELIEF ESFA</t>
  </si>
  <si>
    <t>TD310</t>
  </si>
  <si>
    <t>Federal ACG</t>
  </si>
  <si>
    <t>TD320</t>
  </si>
  <si>
    <t>Federal Stafford Loans</t>
  </si>
  <si>
    <t>TD321</t>
  </si>
  <si>
    <t>Federal Direct Loans</t>
  </si>
  <si>
    <t>TD400</t>
  </si>
  <si>
    <t>District Hosted Conferences</t>
  </si>
  <si>
    <t>TD500</t>
  </si>
  <si>
    <t>Misc Trust Fund</t>
  </si>
  <si>
    <t>TP910</t>
  </si>
  <si>
    <t>PC CARES ACT AID</t>
  </si>
  <si>
    <t>TR100</t>
  </si>
  <si>
    <t>OPEB Trust Fund 2008</t>
  </si>
  <si>
    <r>
      <rPr>
        <b/>
        <sz val="8"/>
        <color rgb="FF31455E"/>
        <rFont val="Andale WT"/>
        <family val="2"/>
      </rPr>
      <t>Overall</t>
    </r>
    <r>
      <rPr>
        <b/>
        <sz val="8"/>
        <color rgb="FF31455E"/>
        <rFont val="Andale WT"/>
        <family val="2"/>
      </rPr>
      <t xml:space="preserve"> - </t>
    </r>
    <r>
      <rPr>
        <b/>
        <sz val="8"/>
        <color rgb="FF31455E"/>
        <rFont val="Andale WT"/>
        <family val="2"/>
      </rPr>
      <t>Summary</t>
    </r>
  </si>
  <si>
    <t>x</t>
  </si>
  <si>
    <t>CC</t>
  </si>
  <si>
    <t>PC</t>
  </si>
  <si>
    <t>BC</t>
  </si>
  <si>
    <t>DO</t>
  </si>
  <si>
    <t>College</t>
  </si>
  <si>
    <t>CE Funds</t>
  </si>
  <si>
    <t>Budget Status (Expense Accounts)</t>
  </si>
  <si>
    <t>Main Parameters Supplied</t>
  </si>
  <si>
    <r>
      <rPr>
        <b/>
        <sz val="10"/>
        <color theme="1"/>
        <rFont val="Andale WT"/>
        <family val="2"/>
      </rPr>
      <t xml:space="preserve">Fund Code(s): </t>
    </r>
    <r>
      <rPr>
        <b/>
        <sz val="10"/>
        <color theme="1"/>
        <rFont val="Andale WT"/>
        <family val="2"/>
      </rPr>
      <t>LU001</t>
    </r>
  </si>
  <si>
    <r>
      <rPr>
        <b/>
        <sz val="10"/>
        <color theme="1"/>
        <rFont val="Andale WT"/>
        <family val="2"/>
      </rPr>
      <t xml:space="preserve">Orgn: </t>
    </r>
    <r>
      <rPr>
        <b/>
        <sz val="10"/>
        <color theme="1"/>
        <rFont val="Andale WT"/>
        <family val="2"/>
      </rPr>
      <t>%</t>
    </r>
  </si>
  <si>
    <t>Department List</t>
  </si>
  <si>
    <t>Organizations List</t>
  </si>
  <si>
    <t>Fund List</t>
  </si>
  <si>
    <t>Page Parameters Supplied</t>
  </si>
  <si>
    <t>EXPENSES</t>
  </si>
  <si>
    <r>
      <rPr>
        <b/>
        <sz val="10"/>
        <color theme="1"/>
        <rFont val="Andale WT"/>
        <family val="2"/>
      </rPr>
      <t xml:space="preserve">Department Selection(s): </t>
    </r>
  </si>
  <si>
    <t>Row Labels</t>
  </si>
  <si>
    <t>Sum of YTD Activity</t>
  </si>
  <si>
    <r>
      <rPr>
        <b/>
        <sz val="10"/>
        <color theme="1"/>
        <rFont val="Andale WT"/>
        <family val="2"/>
      </rPr>
      <t xml:space="preserve">Organization Selection(s): </t>
    </r>
  </si>
  <si>
    <r>
      <rPr>
        <b/>
        <sz val="10"/>
        <color theme="1"/>
        <rFont val="Andale WT"/>
        <family val="2"/>
      </rPr>
      <t xml:space="preserve">Fund Selection(s): </t>
    </r>
  </si>
  <si>
    <t>Fsyr</t>
  </si>
  <si>
    <t>Orgn</t>
  </si>
  <si>
    <t>Orgn Desc</t>
  </si>
  <si>
    <t>Account Desc</t>
  </si>
  <si>
    <t>Program</t>
  </si>
  <si>
    <t>Program Desc</t>
  </si>
  <si>
    <t>Activity</t>
  </si>
  <si>
    <t>Location</t>
  </si>
  <si>
    <t>Total Budget</t>
  </si>
  <si>
    <t>YTD Activity</t>
  </si>
  <si>
    <t>Encumbrances</t>
  </si>
  <si>
    <t>Remaining Budget</t>
  </si>
  <si>
    <t>6412</t>
  </si>
  <si>
    <t>Computer/Technology Equipment</t>
  </si>
  <si>
    <t>Grand Total</t>
  </si>
  <si>
    <t>23CMOB</t>
  </si>
  <si>
    <t>M &amp; O - Buildings</t>
  </si>
  <si>
    <t>5520</t>
  </si>
  <si>
    <t>Natural Gas/LPG</t>
  </si>
  <si>
    <t>657000</t>
  </si>
  <si>
    <t>Utilities</t>
  </si>
  <si>
    <t>BD</t>
  </si>
  <si>
    <t>REVENUE</t>
  </si>
  <si>
    <t>696011</t>
  </si>
  <si>
    <t>BC Co-Curricular Activities</t>
  </si>
  <si>
    <t>5550</t>
  </si>
  <si>
    <t>Disposal Services</t>
  </si>
  <si>
    <t>BS</t>
  </si>
  <si>
    <t>5560</t>
  </si>
  <si>
    <t>Hazardous Waste Disposal</t>
  </si>
  <si>
    <t>5899</t>
  </si>
  <si>
    <t>Contigencies Account - Budget Only</t>
  </si>
  <si>
    <t>430UT1</t>
  </si>
  <si>
    <t>CM</t>
  </si>
  <si>
    <t>CB</t>
  </si>
  <si>
    <t>CK</t>
  </si>
  <si>
    <t>5581</t>
  </si>
  <si>
    <t>Telephone Services</t>
  </si>
  <si>
    <t>CS</t>
  </si>
  <si>
    <t>CT</t>
  </si>
  <si>
    <t>530UT1</t>
  </si>
  <si>
    <r>
      <rPr>
        <b/>
        <sz val="8"/>
        <color rgb="FF31455E"/>
        <rFont val="Andale WT"/>
        <family val="2"/>
      </rPr>
      <t>Overall</t>
    </r>
    <r>
      <rPr>
        <b/>
        <sz val="8"/>
        <color rgb="FF31455E"/>
        <rFont val="Andale WT"/>
        <family val="2"/>
      </rPr>
      <t xml:space="preserve"> - </t>
    </r>
    <r>
      <rPr>
        <b/>
        <sz val="8"/>
        <color rgb="FF31455E"/>
        <rFont val="Andale WT"/>
        <family val="2"/>
      </rPr>
      <t>Total</t>
    </r>
  </si>
  <si>
    <t>100GR0</t>
  </si>
  <si>
    <t>8681AA</t>
  </si>
  <si>
    <t>State Lottery Proceeds</t>
  </si>
  <si>
    <t>599999</t>
  </si>
  <si>
    <t>Income</t>
  </si>
  <si>
    <t>8681AB</t>
  </si>
  <si>
    <t>State Lottery Proceeds - Prior Year</t>
  </si>
  <si>
    <t>Budget Status (Income Accounts)</t>
  </si>
  <si>
    <r>
      <rPr>
        <b/>
        <sz val="10"/>
        <color theme="1"/>
        <rFont val="Andale WT"/>
        <family val="2"/>
      </rPr>
      <t xml:space="preserve">Fund Code(s): </t>
    </r>
    <r>
      <rPr>
        <b/>
        <sz val="10"/>
        <color theme="1"/>
        <rFont val="Andale WT"/>
        <family val="2"/>
      </rPr>
      <t>CE001, CE002, CE003, CE004, CE005, CE006, CE010, CE011, CE012, CE013, CE014, CE015, CE016, CE017, CE018, CE020, CE027, CE031, CE033, CE034, CE035, CE036, CE037, CE038, CE040, CE042, CE043, CE044, CE045, CE046, CE047, CE048, CE049, CE050, CE051, CE052, CE053, CE054, CE055, CE056, CE057, CE058, CE060, CE062, CE065, CE066, CE067, CE068, CE070, CE072, CE073, CE074, CE075, CE076, CE080, CE081, CE082, CE083, CE084, CE085, CE086, CE087, CE088, CE089, CE090, CE091, CE092, CE093, CE094, CE095, CE096, CE097, CE098, CE099, CE100, CE101, CE102, CE103, CE104, CE105, CE106, CE107, CE200, CE201, CE202, CE431</t>
    </r>
  </si>
  <si>
    <r>
      <rPr>
        <b/>
        <sz val="10"/>
        <color theme="1"/>
        <rFont val="Andale WT"/>
        <family val="2"/>
      </rPr>
      <t xml:space="preserve">Orgn: </t>
    </r>
    <r>
      <rPr>
        <b/>
        <sz val="10"/>
        <color theme="1"/>
        <rFont val="Andale WT"/>
        <family val="2"/>
      </rPr>
      <t>1%</t>
    </r>
  </si>
  <si>
    <t>8690AA</t>
  </si>
  <si>
    <t>Other State Revenues</t>
  </si>
  <si>
    <t>117ETA</t>
  </si>
  <si>
    <t>Employer's Training Panel ET22-0109</t>
  </si>
  <si>
    <t>117ETB</t>
  </si>
  <si>
    <t>Employer's Training Panel ET22-0180</t>
  </si>
  <si>
    <t>11BBC3</t>
  </si>
  <si>
    <t>CA Compliance School</t>
  </si>
  <si>
    <t>8839AA</t>
  </si>
  <si>
    <t>Other Contracts</t>
  </si>
  <si>
    <t>8894AB</t>
  </si>
  <si>
    <t>Local Prior Year Carry Over</t>
  </si>
  <si>
    <t>11BCR1</t>
  </si>
  <si>
    <t>Contract Education</t>
  </si>
  <si>
    <t>8831AA</t>
  </si>
  <si>
    <t>Instructional Contracts</t>
  </si>
  <si>
    <t>Beg Bal</t>
  </si>
  <si>
    <t>Expense</t>
  </si>
  <si>
    <t>684000</t>
  </si>
  <si>
    <t>Economic Development</t>
  </si>
  <si>
    <t>5150</t>
  </si>
  <si>
    <t>Cont Instruction</t>
  </si>
  <si>
    <t>5220</t>
  </si>
  <si>
    <t>Employee Travel</t>
  </si>
  <si>
    <t>2394</t>
  </si>
  <si>
    <t>Non-Admin Non-Instr Prof Expt</t>
  </si>
  <si>
    <t>2412</t>
  </si>
  <si>
    <t>Direct Inst Prof Expt</t>
  </si>
  <si>
    <t>3310T</t>
  </si>
  <si>
    <t>OASDHI-Acad Inst/Instl Aide(Dir)Tmp</t>
  </si>
  <si>
    <t>3510T</t>
  </si>
  <si>
    <t>SUI-Acad Inst/Instl Aides(Dir) Temp</t>
  </si>
  <si>
    <t>3610T</t>
  </si>
  <si>
    <t>WC-Acad Inst &amp; Instl Aide(Dir) Temp</t>
  </si>
  <si>
    <t>3710T</t>
  </si>
  <si>
    <t>DefBen-Acad Inst/Instl AidesDir)Tmp</t>
  </si>
  <si>
    <t>4310</t>
  </si>
  <si>
    <t>Inst Supplies &amp; Materials</t>
  </si>
  <si>
    <t>5650</t>
  </si>
  <si>
    <t>Software Licensing/Maintenance Svcs</t>
  </si>
  <si>
    <t>5860</t>
  </si>
  <si>
    <t>General Advertising Services</t>
  </si>
  <si>
    <t>2392</t>
  </si>
  <si>
    <t>Non-Inst Students</t>
  </si>
  <si>
    <t>2999</t>
  </si>
  <si>
    <t>Salary Budget Control</t>
  </si>
  <si>
    <t>5159</t>
  </si>
  <si>
    <t>Oth Instructional Consulting Servs</t>
  </si>
  <si>
    <t>5230</t>
  </si>
  <si>
    <t>Food/Meetings</t>
  </si>
  <si>
    <t>5820</t>
  </si>
  <si>
    <t>Postage/Express Overnight Svcs</t>
  </si>
  <si>
    <t>3120</t>
  </si>
  <si>
    <t>STRS - Clss Mgt Non-Ed Admin</t>
  </si>
  <si>
    <t>5300</t>
  </si>
  <si>
    <t>Institutional Dues/Memberships</t>
  </si>
  <si>
    <t>5603</t>
  </si>
  <si>
    <t>Rental of Facilities</t>
  </si>
  <si>
    <t>5831</t>
  </si>
  <si>
    <t>Credit Card Expense</t>
  </si>
  <si>
    <t>5861</t>
  </si>
  <si>
    <t>Printing/Duplicating Service</t>
  </si>
  <si>
    <t>5862</t>
  </si>
  <si>
    <t>5690</t>
  </si>
  <si>
    <t>Other Maintenance/Repairs</t>
  </si>
  <si>
    <t>6414</t>
  </si>
  <si>
    <t>Furniture</t>
  </si>
  <si>
    <t>5890</t>
  </si>
  <si>
    <t>Other Services &amp; Expenses</t>
  </si>
  <si>
    <t>Balance Excluding GU001 (from here)</t>
  </si>
  <si>
    <t>Balance Excluding GU001 (from Summary)</t>
  </si>
  <si>
    <t>CE Fund balance (from column K)</t>
  </si>
  <si>
    <t>CE Fund balance (from column G)</t>
  </si>
  <si>
    <t>CE Fund balance (from Summary)</t>
  </si>
  <si>
    <t>Total Revenue (from here)</t>
  </si>
  <si>
    <t>Total Revenue (from Summary)</t>
  </si>
  <si>
    <t>These should tie back to actual budget line items that we approved as part of the adopted budget.</t>
  </si>
  <si>
    <t xml:space="preserve">Because of this, we are not able to tie back to specific expenses to calculate the amount needed.  </t>
  </si>
  <si>
    <t>So...  amounts include:</t>
  </si>
  <si>
    <t>Insurance Reimbursement</t>
  </si>
  <si>
    <t>2399</t>
  </si>
  <si>
    <t>Cls Oth - Temp</t>
  </si>
  <si>
    <t>6120</t>
  </si>
  <si>
    <t>Site Improvement</t>
  </si>
  <si>
    <t>X</t>
  </si>
  <si>
    <t>BC CCAMPIS Grant</t>
  </si>
  <si>
    <t>Beginning Balance from here</t>
  </si>
  <si>
    <t>Beginning Balance from summary</t>
  </si>
  <si>
    <t>117ETC</t>
  </si>
  <si>
    <t>Employer's Training Panel ET24-0101</t>
  </si>
  <si>
    <t>117ETD</t>
  </si>
  <si>
    <t>Employer's Training Panel ET24-0102</t>
  </si>
  <si>
    <t>117ETE</t>
  </si>
  <si>
    <t>Employer's Training Panel ET24-0123</t>
  </si>
  <si>
    <t>648000</t>
  </si>
  <si>
    <t>Veterans Services</t>
  </si>
  <si>
    <t>4317</t>
  </si>
  <si>
    <t>Outreach Materials</t>
  </si>
  <si>
    <t>MATCHES</t>
  </si>
  <si>
    <t>DO CE</t>
  </si>
  <si>
    <t>Fiscal Year: 2025</t>
  </si>
  <si>
    <t>CD021</t>
  </si>
  <si>
    <t>Legislated Child Care Stipends</t>
  </si>
  <si>
    <t>CE431</t>
  </si>
  <si>
    <t>RP038</t>
  </si>
  <si>
    <t>ETHNIC STUDIES</t>
  </si>
  <si>
    <t>RP043</t>
  </si>
  <si>
    <t>STUDENT TRANSFER ACHIEVEMENT REFORM</t>
  </si>
  <si>
    <t>RP045</t>
  </si>
  <si>
    <t>ELL- HEALTHCARE PATHWAYS</t>
  </si>
  <si>
    <t>RP105</t>
  </si>
  <si>
    <t>COLLEGE SPECIFIC AB102</t>
  </si>
  <si>
    <t>RP171</t>
  </si>
  <si>
    <t>UC Merced Foundation</t>
  </si>
  <si>
    <t>RP172</t>
  </si>
  <si>
    <t>URBAN INSTITURE</t>
  </si>
  <si>
    <t>RP173</t>
  </si>
  <si>
    <t>CSUB FOUNDATION</t>
  </si>
  <si>
    <t>RP268</t>
  </si>
  <si>
    <t>ECMC FOUNDATION</t>
  </si>
  <si>
    <t>RP283</t>
  </si>
  <si>
    <t>NASA-Nat'l Aeronautics Space Admin</t>
  </si>
  <si>
    <t>RP389</t>
  </si>
  <si>
    <t>Equitable Placement, S&amp;C  AB1705</t>
  </si>
  <si>
    <t>RP587</t>
  </si>
  <si>
    <t>US DEPT OF COMMERCE</t>
  </si>
  <si>
    <t>RP618</t>
  </si>
  <si>
    <t>HRCC CONSTRUCTION CAREERS PRTNSHP</t>
  </si>
  <si>
    <t>RP678</t>
  </si>
  <si>
    <t>A2MEND</t>
  </si>
  <si>
    <t>RP679</t>
  </si>
  <si>
    <t>THE LUMINA FOUNDATION</t>
  </si>
  <si>
    <t>RP681</t>
  </si>
  <si>
    <t>US DEPT OF THE TREASURY</t>
  </si>
  <si>
    <t>RP682</t>
  </si>
  <si>
    <t>US DEPT OF ENERGY</t>
  </si>
  <si>
    <t>TB905</t>
  </si>
  <si>
    <t>BC Other Financial Aid</t>
  </si>
  <si>
    <t>TB908</t>
  </si>
  <si>
    <t>Middle Class Scholarship (MCS)</t>
  </si>
  <si>
    <t>TB920</t>
  </si>
  <si>
    <t>CAL Chafee Grant BC</t>
  </si>
  <si>
    <t>TC920</t>
  </si>
  <si>
    <t>CAL Chafee Grant CC</t>
  </si>
  <si>
    <t>TD502</t>
  </si>
  <si>
    <t>Barnes &amp; Noble Scholarship fund BC</t>
  </si>
  <si>
    <t>ending Balance from here</t>
  </si>
  <si>
    <t>BA</t>
  </si>
  <si>
    <t>BC1TIM</t>
  </si>
  <si>
    <t>LU001 Beginning Balance from here</t>
  </si>
  <si>
    <t>LU001 Beginning balance from LU001</t>
  </si>
  <si>
    <r>
      <t xml:space="preserve">Ending Balance GU031 </t>
    </r>
    <r>
      <rPr>
        <b/>
        <sz val="9"/>
        <color theme="1"/>
        <rFont val="Arial"/>
        <family val="2"/>
      </rPr>
      <t>(to be corrected in FY25)</t>
    </r>
  </si>
  <si>
    <r>
      <t xml:space="preserve">Ending Balance GU020 </t>
    </r>
    <r>
      <rPr>
        <b/>
        <sz val="9"/>
        <color theme="1"/>
        <rFont val="Arial"/>
        <family val="2"/>
      </rPr>
      <t>(to be corrected in FY25)</t>
    </r>
  </si>
  <si>
    <t>However, in FY24, the approval was not based on specific items:</t>
  </si>
  <si>
    <t>SERP</t>
  </si>
  <si>
    <t>BC Capital</t>
  </si>
  <si>
    <t>PC Capital</t>
  </si>
  <si>
    <r>
      <t xml:space="preserve">Ending Balance GU002 </t>
    </r>
    <r>
      <rPr>
        <b/>
        <sz val="9"/>
        <color theme="1"/>
        <rFont val="Arial"/>
        <family val="2"/>
      </rPr>
      <t>(to be corrected in FY25)</t>
    </r>
  </si>
  <si>
    <t xml:space="preserve">Correction to Beginning Balances:  </t>
  </si>
  <si>
    <t>Reserve Amount</t>
  </si>
  <si>
    <t>Per Adopted Budget Document</t>
  </si>
  <si>
    <t>Carryover Amount (Beginning Balance)</t>
  </si>
  <si>
    <t>Per 2023-24 Carryover Calc</t>
  </si>
  <si>
    <t>DW</t>
  </si>
  <si>
    <t>Confirm</t>
  </si>
  <si>
    <t>Change Amount</t>
  </si>
  <si>
    <t>Corrected Reserve Amount (as of Adopted Budget)</t>
  </si>
  <si>
    <t>This matches the anticipated use of reserves for each location - per Adopted Budget Presentation</t>
  </si>
  <si>
    <t>Use of Reserves in FY24-25</t>
  </si>
  <si>
    <t>Budget Revision Amount</t>
  </si>
  <si>
    <t>2024-25 Final Carryover Calculations (Unrestricted)</t>
  </si>
  <si>
    <t>2024-25 Adopted Budget Chargeback Percentages</t>
  </si>
  <si>
    <t>Fiscal Year(s): 2025</t>
  </si>
  <si>
    <t>2025</t>
  </si>
  <si>
    <t>5583</t>
  </si>
  <si>
    <t>Data Communication Services</t>
  </si>
  <si>
    <t>Scheduled Maintenance &amp; Sm Repair</t>
  </si>
  <si>
    <t>No Vacation Accrual in 24-25</t>
  </si>
  <si>
    <t>J4509036</t>
  </si>
  <si>
    <t>5/21/2025, 4:31:08 PM</t>
  </si>
  <si>
    <t>J4504137</t>
  </si>
  <si>
    <t>11/21/2024, 11:59:59 PM</t>
  </si>
  <si>
    <t>J4600099</t>
  </si>
  <si>
    <t>INTERFUND BC102 BC STUDENT HOUSING</t>
  </si>
  <si>
    <t>BH</t>
  </si>
  <si>
    <t>6/30/2025, 11:59:59 PM</t>
  </si>
  <si>
    <t>J4602280</t>
  </si>
  <si>
    <t>FY25 FACE Inst. Equipment Site Imp</t>
  </si>
  <si>
    <t>FY25 CW LRC Bathroom Mirrors Replac</t>
  </si>
  <si>
    <t>FY25 STEM Inst. Equipment Site Impr</t>
  </si>
  <si>
    <t>J4506024 FY25 One-Time Spending Pla</t>
  </si>
  <si>
    <t>BC2TIM</t>
  </si>
  <si>
    <t>FY25 Events-Ramp for Stage</t>
  </si>
  <si>
    <t>FY25 CW Site ImprovFunds Fireside</t>
  </si>
  <si>
    <t>FY25 College Safety Equiment Funds</t>
  </si>
  <si>
    <t>FY25 AG Inst. Equipment Site Impro</t>
  </si>
  <si>
    <t>FY25 Testing Center Remodel, Panora</t>
  </si>
  <si>
    <t>FY25 Testing Center Remodel, BC Del</t>
  </si>
  <si>
    <t>FY25 Restroom Upgrades FACE Buildin</t>
  </si>
  <si>
    <t>FY25 Arvin Furniture Funds-CO</t>
  </si>
  <si>
    <t>FY25 BC BOLLARDS FROM FY25 1x Fundi</t>
  </si>
  <si>
    <t>FY25 BC Mass Communication Common A</t>
  </si>
  <si>
    <t>FY25 BC Mass Communication Outdoor</t>
  </si>
  <si>
    <t>FY25 BC BC DC WELDING LAB EXPANSION</t>
  </si>
  <si>
    <t>FY25 BC CW SEC CAMERAS BT-J4503125</t>
  </si>
  <si>
    <t>J4503475</t>
  </si>
  <si>
    <t>Transfer from GU001 to CC102</t>
  </si>
  <si>
    <t>7/1/2024, 11:59:59 PM</t>
  </si>
  <si>
    <t>CC Capital</t>
  </si>
  <si>
    <t>J4601108</t>
  </si>
  <si>
    <t>24-25 Transfer from GU001 to PC102</t>
  </si>
  <si>
    <t>J4503685</t>
  </si>
  <si>
    <t>Joint Public Safety Facilities</t>
  </si>
  <si>
    <t>11/19/2024, 5:24:26 PM</t>
  </si>
  <si>
    <t>CC Others</t>
  </si>
  <si>
    <t>J4600877</t>
  </si>
  <si>
    <t>PC Fitness Ctr Reserve Funded</t>
  </si>
  <si>
    <t>J4507203</t>
  </si>
  <si>
    <t xml:space="preserve">PC Fitness Center Remodel Title 9	</t>
  </si>
  <si>
    <t>4/2/2025, 6:02:57 PM</t>
  </si>
  <si>
    <t>J4505179</t>
  </si>
  <si>
    <t>24-25 One-Time Spending Plan</t>
  </si>
  <si>
    <t>PC Others</t>
  </si>
  <si>
    <t>8694AA</t>
  </si>
  <si>
    <t>State Revenue Prior Period Adj</t>
  </si>
  <si>
    <t>8895AB</t>
  </si>
  <si>
    <t>Other</t>
  </si>
  <si>
    <t>4312</t>
  </si>
  <si>
    <t>All Computer Software</t>
  </si>
  <si>
    <t>5651</t>
  </si>
  <si>
    <t>Internet Access</t>
  </si>
  <si>
    <t>Outreach-Events</t>
  </si>
  <si>
    <t>1214</t>
  </si>
  <si>
    <t>Educational Administrators - Cont</t>
  </si>
  <si>
    <t>6424</t>
  </si>
  <si>
    <t>7201</t>
  </si>
  <si>
    <t>731001</t>
  </si>
  <si>
    <t>Intra/Interfund Transfers - OUT</t>
  </si>
  <si>
    <t>Fiscal Year: 2026</t>
  </si>
  <si>
    <t>IC100</t>
  </si>
  <si>
    <t>DO Indirect Cost Recovery</t>
  </si>
  <si>
    <t>IC200</t>
  </si>
  <si>
    <t>BC Indirect Cost Recovery</t>
  </si>
  <si>
    <t>IC400</t>
  </si>
  <si>
    <t>CC Indirect Cost Recovery</t>
  </si>
  <si>
    <t>IC500</t>
  </si>
  <si>
    <t>PC Indirect Cost Recovery</t>
  </si>
  <si>
    <t>From FY23-24 Carryover Calc worksheet</t>
  </si>
  <si>
    <t>DO Capital</t>
  </si>
  <si>
    <t>Fiscal_Year:2025</t>
  </si>
  <si>
    <t>FY24 Ending Fund Balance (Adjusted per below)</t>
  </si>
  <si>
    <t>All Other</t>
  </si>
  <si>
    <t>Adjustments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</si>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</sst>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&quot;-&quot;#,##0.00"/>
    <numFmt numFmtId="165" formatCode="_(* #,##0_);_(* \(#,##0\);_(* &quot;-&quot;??_);_(@_)"/>
    <numFmt numFmtId="166" formatCode="###,###,##0.00;[Color3]\-###,###,##0.00"/>
    <numFmt numFmtId="167" formatCode="_(&quot;$&quot;* #,##0_);_(&quot;$&quot;* \(#,##0\);_(&quot;$&quot;* &quot;-&quot;??_);_(@_)"/>
    <numFmt numFmtId="168" formatCode="mmm\ d\,\ yyyy"/>
    <numFmt numFmtId="169" formatCode="_([$$-409]* #,##0.00_);_([$$-409]* \(#,##0.00\);_([$$-409]* &quot;-&quot;??_);_(@_)"/>
    <numFmt numFmtId="170" formatCode="#,##0.0000000000"/>
  </numFmts>
  <fonts count="35">
    <font>
      <sz val="10"/>
      <color theme="1"/>
      <name val="Tahoma"/>
      <family val="2"/>
    </font>
    <font>
      <b/>
      <sz val="16"/>
      <color rgb="FF336699"/>
      <name val="Andale WT"/>
      <family val="2"/>
    </font>
    <font>
      <sz val="11"/>
      <color theme="1"/>
      <name val="Andale WT"/>
      <family val="2"/>
    </font>
    <font>
      <sz val="11"/>
      <color rgb="FFFF0000"/>
      <name val="Andale WT"/>
      <family val="2"/>
    </font>
    <font>
      <sz val="9"/>
      <color theme="1"/>
      <name val="Andale WT"/>
      <family val="2"/>
    </font>
    <font>
      <sz val="10"/>
      <color theme="1"/>
      <name val="Andale WT"/>
      <family val="2"/>
    </font>
    <font>
      <sz val="10"/>
      <color theme="1"/>
      <name val="Tahoma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ahoma"/>
      <family val="2"/>
    </font>
    <font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sz val="8"/>
      <color rgb="FF31455E"/>
      <name val="Andale WT"/>
      <family val="2"/>
    </font>
    <font>
      <b/>
      <u/>
      <sz val="14"/>
      <color rgb="FF222222"/>
      <name val="Andale WT"/>
      <family val="2"/>
    </font>
    <font>
      <sz val="12"/>
      <color rgb="FFFF0000"/>
      <name val="Arial"/>
      <family val="2"/>
    </font>
    <font>
      <sz val="10"/>
      <color rgb="FFFF0000"/>
      <name val="Tahoma"/>
      <family val="2"/>
    </font>
    <font>
      <b/>
      <sz val="9"/>
      <color theme="1"/>
      <name val="Arial"/>
      <family val="2"/>
    </font>
    <font>
      <b/>
      <sz val="10"/>
      <color rgb="FFFF0000"/>
      <name val="Tahoma"/>
      <family val="2"/>
    </font>
    <font>
      <b/>
      <sz val="10"/>
      <color theme="5"/>
      <name val="Tahoma"/>
      <family val="2"/>
    </font>
    <font>
      <sz val="10"/>
      <color theme="5"/>
      <name val="Tahoma"/>
      <family val="2"/>
    </font>
    <font>
      <b/>
      <sz val="10"/>
      <color theme="7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7F7E7"/>
      </patternFill>
    </fill>
    <fill>
      <patternFill patternType="solid">
        <fgColor rgb="FFFFFFFF"/>
      </patternFill>
    </fill>
    <fill>
      <patternFill patternType="solid">
        <fgColor rgb="FFF0F0F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rgb="FFBDDA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E2E2E2"/>
      </left>
      <right/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23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0" borderId="4" xfId="0" applyBorder="1"/>
    <xf numFmtId="164" fontId="2" fillId="0" borderId="4" xfId="0" applyNumberFormat="1" applyFont="1" applyBorder="1" applyAlignment="1">
      <alignment horizontal="right" vertical="top"/>
    </xf>
    <xf numFmtId="164" fontId="2" fillId="2" borderId="5" xfId="0" applyNumberFormat="1" applyFont="1" applyFill="1" applyBorder="1" applyAlignment="1">
      <alignment horizontal="right" vertical="top"/>
    </xf>
    <xf numFmtId="164" fontId="2" fillId="2" borderId="4" xfId="0" applyNumberFormat="1" applyFont="1" applyFill="1" applyBorder="1" applyAlignment="1">
      <alignment horizontal="right" vertical="top"/>
    </xf>
    <xf numFmtId="0" fontId="0" fillId="3" borderId="0" xfId="0" applyFill="1"/>
    <xf numFmtId="4" fontId="2" fillId="2" borderId="4" xfId="0" applyNumberFormat="1" applyFont="1" applyFill="1" applyBorder="1" applyAlignment="1">
      <alignment horizontal="right" vertical="top"/>
    </xf>
    <xf numFmtId="4" fontId="2" fillId="3" borderId="4" xfId="0" applyNumberFormat="1" applyFont="1" applyFill="1" applyBorder="1" applyAlignment="1">
      <alignment horizontal="right" vertical="top"/>
    </xf>
    <xf numFmtId="0" fontId="7" fillId="0" borderId="0" xfId="0" applyFont="1"/>
    <xf numFmtId="165" fontId="0" fillId="0" borderId="0" xfId="1" applyNumberFormat="1" applyFont="1" applyAlignment="1"/>
    <xf numFmtId="43" fontId="0" fillId="0" borderId="0" xfId="1" applyFont="1"/>
    <xf numFmtId="0" fontId="8" fillId="0" borderId="1" xfId="0" applyFont="1" applyBorder="1" applyAlignment="1">
      <alignment horizontal="center" wrapText="1"/>
    </xf>
    <xf numFmtId="165" fontId="8" fillId="0" borderId="1" xfId="1" applyNumberFormat="1" applyFont="1" applyBorder="1" applyAlignment="1">
      <alignment horizontal="center" wrapText="1"/>
    </xf>
    <xf numFmtId="43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3" fontId="8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center" wrapText="1"/>
    </xf>
    <xf numFmtId="165" fontId="9" fillId="0" borderId="0" xfId="1" applyNumberFormat="1" applyFont="1" applyBorder="1" applyAlignment="1">
      <alignment wrapText="1"/>
    </xf>
    <xf numFmtId="165" fontId="9" fillId="0" borderId="0" xfId="1" applyNumberFormat="1" applyFont="1" applyBorder="1" applyAlignment="1">
      <alignment horizontal="center" wrapText="1"/>
    </xf>
    <xf numFmtId="165" fontId="10" fillId="0" borderId="0" xfId="1" applyNumberFormat="1" applyFont="1"/>
    <xf numFmtId="165" fontId="10" fillId="0" borderId="0" xfId="1" applyNumberFormat="1" applyFont="1" applyFill="1" applyAlignment="1"/>
    <xf numFmtId="165" fontId="10" fillId="0" borderId="0" xfId="1" applyNumberFormat="1" applyFont="1" applyFill="1"/>
    <xf numFmtId="43" fontId="10" fillId="0" borderId="0" xfId="1" applyFont="1"/>
    <xf numFmtId="43" fontId="10" fillId="0" borderId="0" xfId="1" applyFont="1" applyFill="1"/>
    <xf numFmtId="165" fontId="10" fillId="0" borderId="0" xfId="1" applyNumberFormat="1" applyFont="1" applyAlignment="1"/>
    <xf numFmtId="165" fontId="9" fillId="0" borderId="0" xfId="1" applyNumberFormat="1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0" fontId="9" fillId="0" borderId="0" xfId="0" applyFont="1" applyAlignment="1">
      <alignment horizontal="center"/>
    </xf>
    <xf numFmtId="166" fontId="11" fillId="0" borderId="0" xfId="0" applyNumberFormat="1" applyFont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0" borderId="0" xfId="0" applyNumberFormat="1" applyFont="1"/>
    <xf numFmtId="0" fontId="9" fillId="0" borderId="0" xfId="0" applyFont="1"/>
    <xf numFmtId="0" fontId="9" fillId="6" borderId="0" xfId="0" applyFont="1" applyFill="1"/>
    <xf numFmtId="165" fontId="9" fillId="6" borderId="8" xfId="1" applyNumberFormat="1" applyFont="1" applyFill="1" applyBorder="1" applyAlignment="1"/>
    <xf numFmtId="43" fontId="9" fillId="6" borderId="0" xfId="0" applyNumberFormat="1" applyFont="1" applyFill="1"/>
    <xf numFmtId="165" fontId="9" fillId="6" borderId="0" xfId="1" applyNumberFormat="1" applyFont="1" applyFill="1"/>
    <xf numFmtId="165" fontId="9" fillId="6" borderId="0" xfId="0" applyNumberFormat="1" applyFont="1" applyFill="1"/>
    <xf numFmtId="43" fontId="9" fillId="6" borderId="0" xfId="1" applyFont="1" applyFill="1"/>
    <xf numFmtId="165" fontId="9" fillId="0" borderId="0" xfId="0" applyNumberFormat="1" applyFont="1"/>
    <xf numFmtId="0" fontId="10" fillId="0" borderId="1" xfId="0" applyFont="1" applyBorder="1"/>
    <xf numFmtId="10" fontId="10" fillId="0" borderId="0" xfId="3" applyNumberFormat="1" applyFont="1" applyFill="1" applyAlignment="1"/>
    <xf numFmtId="10" fontId="10" fillId="0" borderId="0" xfId="3" applyNumberFormat="1" applyFont="1" applyFill="1"/>
    <xf numFmtId="0" fontId="12" fillId="0" borderId="9" xfId="0" applyFont="1" applyBorder="1"/>
    <xf numFmtId="165" fontId="12" fillId="0" borderId="10" xfId="1" applyNumberFormat="1" applyFont="1" applyFill="1" applyBorder="1" applyAlignment="1"/>
    <xf numFmtId="43" fontId="12" fillId="0" borderId="10" xfId="1" applyFont="1" applyFill="1" applyBorder="1" applyAlignment="1">
      <alignment horizontal="center"/>
    </xf>
    <xf numFmtId="43" fontId="0" fillId="0" borderId="12" xfId="1" applyFont="1" applyFill="1" applyBorder="1" applyAlignment="1">
      <alignment horizontal="center"/>
    </xf>
    <xf numFmtId="0" fontId="0" fillId="0" borderId="13" xfId="0" applyBorder="1"/>
    <xf numFmtId="165" fontId="13" fillId="0" borderId="0" xfId="1" applyNumberFormat="1" applyFont="1" applyFill="1" applyAlignment="1"/>
    <xf numFmtId="43" fontId="13" fillId="0" borderId="0" xfId="1" applyFont="1" applyFill="1"/>
    <xf numFmtId="165" fontId="13" fillId="0" borderId="14" xfId="1" applyNumberFormat="1" applyFont="1" applyFill="1" applyBorder="1"/>
    <xf numFmtId="165" fontId="13" fillId="0" borderId="15" xfId="1" applyNumberFormat="1" applyFont="1" applyFill="1" applyBorder="1"/>
    <xf numFmtId="165" fontId="13" fillId="0" borderId="16" xfId="1" applyNumberFormat="1" applyFont="1" applyFill="1" applyBorder="1"/>
    <xf numFmtId="165" fontId="13" fillId="0" borderId="0" xfId="1" applyNumberFormat="1" applyFont="1" applyFill="1" applyBorder="1"/>
    <xf numFmtId="165" fontId="13" fillId="0" borderId="17" xfId="1" applyNumberFormat="1" applyFont="1" applyFill="1" applyBorder="1"/>
    <xf numFmtId="0" fontId="0" fillId="0" borderId="18" xfId="0" applyBorder="1"/>
    <xf numFmtId="165" fontId="13" fillId="0" borderId="19" xfId="1" applyNumberFormat="1" applyFont="1" applyFill="1" applyBorder="1"/>
    <xf numFmtId="0" fontId="12" fillId="0" borderId="9" xfId="0" applyFont="1" applyBorder="1" applyAlignment="1">
      <alignment horizontal="center"/>
    </xf>
    <xf numFmtId="165" fontId="12" fillId="0" borderId="10" xfId="1" applyNumberFormat="1" applyFont="1" applyFill="1" applyBorder="1"/>
    <xf numFmtId="43" fontId="12" fillId="0" borderId="10" xfId="1" applyFont="1" applyFill="1" applyBorder="1"/>
    <xf numFmtId="165" fontId="12" fillId="0" borderId="11" xfId="1" applyNumberFormat="1" applyFont="1" applyFill="1" applyBorder="1"/>
    <xf numFmtId="165" fontId="12" fillId="0" borderId="12" xfId="1" applyNumberFormat="1" applyFont="1" applyFill="1" applyBorder="1"/>
    <xf numFmtId="0" fontId="12" fillId="0" borderId="0" xfId="0" applyFont="1"/>
    <xf numFmtId="165" fontId="0" fillId="0" borderId="0" xfId="1" applyNumberFormat="1" applyFont="1" applyFill="1" applyAlignment="1"/>
    <xf numFmtId="43" fontId="0" fillId="0" borderId="0" xfId="1" applyFont="1" applyFill="1"/>
    <xf numFmtId="43" fontId="12" fillId="0" borderId="9" xfId="1" applyFont="1" applyFill="1" applyBorder="1"/>
    <xf numFmtId="165" fontId="12" fillId="0" borderId="11" xfId="1" applyNumberFormat="1" applyFont="1" applyFill="1" applyBorder="1" applyAlignment="1"/>
    <xf numFmtId="43" fontId="0" fillId="0" borderId="13" xfId="1" applyFont="1" applyFill="1" applyBorder="1"/>
    <xf numFmtId="165" fontId="10" fillId="0" borderId="17" xfId="1" applyNumberFormat="1" applyFont="1" applyFill="1" applyBorder="1" applyAlignment="1"/>
    <xf numFmtId="165" fontId="10" fillId="0" borderId="11" xfId="1" applyNumberFormat="1" applyFont="1" applyFill="1" applyBorder="1" applyAlignment="1"/>
    <xf numFmtId="43" fontId="0" fillId="0" borderId="18" xfId="1" applyFont="1" applyFill="1" applyBorder="1"/>
    <xf numFmtId="43" fontId="14" fillId="6" borderId="20" xfId="1" applyFont="1" applyFill="1" applyBorder="1"/>
    <xf numFmtId="165" fontId="0" fillId="6" borderId="8" xfId="1" applyNumberFormat="1" applyFont="1" applyFill="1" applyBorder="1" applyAlignment="1"/>
    <xf numFmtId="43" fontId="0" fillId="6" borderId="8" xfId="1" applyFont="1" applyFill="1" applyBorder="1"/>
    <xf numFmtId="43" fontId="0" fillId="6" borderId="21" xfId="1" applyFont="1" applyFill="1" applyBorder="1"/>
    <xf numFmtId="167" fontId="9" fillId="6" borderId="0" xfId="2" applyNumberFormat="1" applyFont="1" applyFill="1"/>
    <xf numFmtId="167" fontId="9" fillId="6" borderId="7" xfId="2" applyNumberFormat="1" applyFont="1" applyFill="1" applyBorder="1"/>
    <xf numFmtId="165" fontId="9" fillId="6" borderId="7" xfId="1" applyNumberFormat="1" applyFont="1" applyFill="1" applyBorder="1" applyAlignment="1"/>
    <xf numFmtId="167" fontId="9" fillId="0" borderId="0" xfId="2" applyNumberFormat="1" applyFont="1" applyFill="1"/>
    <xf numFmtId="0" fontId="14" fillId="6" borderId="7" xfId="0" applyFont="1" applyFill="1" applyBorder="1"/>
    <xf numFmtId="0" fontId="14" fillId="6" borderId="0" xfId="0" applyFont="1" applyFill="1"/>
    <xf numFmtId="165" fontId="14" fillId="6" borderId="7" xfId="1" applyNumberFormat="1" applyFont="1" applyFill="1" applyBorder="1" applyAlignment="1"/>
    <xf numFmtId="43" fontId="14" fillId="6" borderId="7" xfId="1" applyFont="1" applyFill="1" applyBorder="1"/>
    <xf numFmtId="165" fontId="14" fillId="6" borderId="7" xfId="1" applyNumberFormat="1" applyFont="1" applyFill="1" applyBorder="1"/>
    <xf numFmtId="0" fontId="14" fillId="0" borderId="0" xfId="0" applyFont="1"/>
    <xf numFmtId="43" fontId="14" fillId="0" borderId="0" xfId="1" applyFont="1"/>
    <xf numFmtId="165" fontId="14" fillId="6" borderId="8" xfId="1" applyNumberFormat="1" applyFont="1" applyFill="1" applyBorder="1" applyAlignment="1"/>
    <xf numFmtId="43" fontId="17" fillId="0" borderId="11" xfId="1" applyFont="1" applyFill="1" applyBorder="1" applyAlignment="1">
      <alignment horizontal="center"/>
    </xf>
    <xf numFmtId="4" fontId="2" fillId="0" borderId="4" xfId="0" applyNumberFormat="1" applyFont="1" applyBorder="1" applyAlignment="1">
      <alignment horizontal="right" vertical="top"/>
    </xf>
    <xf numFmtId="0" fontId="0" fillId="7" borderId="0" xfId="0" applyFill="1"/>
    <xf numFmtId="4" fontId="2" fillId="2" borderId="5" xfId="0" applyNumberFormat="1" applyFont="1" applyFill="1" applyBorder="1" applyAlignment="1">
      <alignment horizontal="right" vertical="top"/>
    </xf>
    <xf numFmtId="3" fontId="10" fillId="0" borderId="0" xfId="0" applyNumberFormat="1" applyFont="1"/>
    <xf numFmtId="4" fontId="3" fillId="0" borderId="4" xfId="0" applyNumberFormat="1" applyFont="1" applyBorder="1" applyAlignment="1">
      <alignment horizontal="right" vertical="top"/>
    </xf>
    <xf numFmtId="4" fontId="3" fillId="2" borderId="5" xfId="0" applyNumberFormat="1" applyFont="1" applyFill="1" applyBorder="1" applyAlignment="1">
      <alignment horizontal="right" vertical="top"/>
    </xf>
    <xf numFmtId="164" fontId="0" fillId="7" borderId="0" xfId="0" applyNumberFormat="1" applyFill="1"/>
    <xf numFmtId="0" fontId="17" fillId="0" borderId="0" xfId="0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0" fontId="0" fillId="5" borderId="0" xfId="0" applyFill="1"/>
    <xf numFmtId="43" fontId="0" fillId="0" borderId="22" xfId="1" applyFont="1" applyBorder="1"/>
    <xf numFmtId="43" fontId="0" fillId="0" borderId="0" xfId="0" applyNumberFormat="1"/>
    <xf numFmtId="10" fontId="0" fillId="0" borderId="0" xfId="3" applyNumberFormat="1" applyFont="1"/>
    <xf numFmtId="0" fontId="22" fillId="8" borderId="6" xfId="0" applyFont="1" applyFill="1" applyBorder="1" applyAlignment="1">
      <alignment horizontal="center" vertical="top"/>
    </xf>
    <xf numFmtId="0" fontId="23" fillId="0" borderId="23" xfId="0" applyFont="1" applyBorder="1" applyAlignment="1">
      <alignment horizontal="left" vertical="top"/>
    </xf>
    <xf numFmtId="4" fontId="23" fillId="0" borderId="23" xfId="0" applyNumberFormat="1" applyFont="1" applyBorder="1" applyAlignment="1">
      <alignment horizontal="right" vertical="top"/>
    </xf>
    <xf numFmtId="0" fontId="23" fillId="0" borderId="24" xfId="0" applyFont="1" applyBorder="1" applyAlignment="1">
      <alignment horizontal="left" vertical="top"/>
    </xf>
    <xf numFmtId="4" fontId="23" fillId="0" borderId="24" xfId="0" applyNumberFormat="1" applyFont="1" applyBorder="1" applyAlignment="1">
      <alignment horizontal="right" vertical="top"/>
    </xf>
    <xf numFmtId="0" fontId="0" fillId="0" borderId="24" xfId="0" applyBorder="1"/>
    <xf numFmtId="4" fontId="24" fillId="9" borderId="28" xfId="0" applyNumberFormat="1" applyFont="1" applyFill="1" applyBorder="1" applyAlignment="1">
      <alignment horizontal="right" vertical="top"/>
    </xf>
    <xf numFmtId="4" fontId="0" fillId="0" borderId="0" xfId="0" applyNumberFormat="1"/>
    <xf numFmtId="167" fontId="9" fillId="5" borderId="0" xfId="2" applyNumberFormat="1" applyFont="1" applyFill="1"/>
    <xf numFmtId="0" fontId="25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0" fillId="0" borderId="23" xfId="0" applyBorder="1"/>
    <xf numFmtId="0" fontId="17" fillId="0" borderId="0" xfId="0" applyFont="1" applyAlignment="1">
      <alignment horizontal="left"/>
    </xf>
    <xf numFmtId="4" fontId="17" fillId="0" borderId="0" xfId="0" applyNumberFormat="1" applyFont="1"/>
    <xf numFmtId="164" fontId="0" fillId="0" borderId="0" xfId="0" applyNumberFormat="1"/>
    <xf numFmtId="0" fontId="9" fillId="6" borderId="0" xfId="0" applyFont="1" applyFill="1" applyAlignment="1">
      <alignment horizontal="center" wrapText="1"/>
    </xf>
    <xf numFmtId="3" fontId="9" fillId="6" borderId="8" xfId="0" applyNumberFormat="1" applyFont="1" applyFill="1" applyBorder="1"/>
    <xf numFmtId="4" fontId="9" fillId="6" borderId="0" xfId="0" applyNumberFormat="1" applyFont="1" applyFill="1" applyAlignment="1">
      <alignment horizontal="center" wrapText="1"/>
    </xf>
    <xf numFmtId="43" fontId="9" fillId="6" borderId="0" xfId="0" applyNumberFormat="1" applyFont="1" applyFill="1" applyAlignment="1">
      <alignment horizontal="center" wrapText="1"/>
    </xf>
    <xf numFmtId="43" fontId="9" fillId="6" borderId="0" xfId="1" applyFont="1" applyFill="1" applyAlignment="1">
      <alignment horizontal="center" wrapText="1"/>
    </xf>
    <xf numFmtId="0" fontId="9" fillId="6" borderId="0" xfId="0" applyFont="1" applyFill="1" applyAlignment="1">
      <alignment horizontal="left" wrapText="1"/>
    </xf>
    <xf numFmtId="165" fontId="9" fillId="6" borderId="0" xfId="0" applyNumberFormat="1" applyFont="1" applyFill="1" applyAlignment="1">
      <alignment horizontal="center" wrapText="1"/>
    </xf>
    <xf numFmtId="165" fontId="9" fillId="6" borderId="0" xfId="1" applyNumberFormat="1" applyFont="1" applyFill="1" applyAlignment="1">
      <alignment horizontal="center"/>
    </xf>
    <xf numFmtId="165" fontId="9" fillId="6" borderId="8" xfId="1" applyNumberFormat="1" applyFont="1" applyFill="1" applyBorder="1"/>
    <xf numFmtId="169" fontId="0" fillId="0" borderId="0" xfId="0" applyNumberFormat="1"/>
    <xf numFmtId="43" fontId="27" fillId="0" borderId="0" xfId="1" applyFont="1" applyFill="1"/>
    <xf numFmtId="0" fontId="26" fillId="0" borderId="0" xfId="0" applyFont="1"/>
    <xf numFmtId="165" fontId="9" fillId="6" borderId="0" xfId="1" applyNumberFormat="1" applyFont="1" applyFill="1" applyBorder="1" applyAlignment="1">
      <alignment horizontal="center"/>
    </xf>
    <xf numFmtId="165" fontId="9" fillId="0" borderId="0" xfId="1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167" fontId="9" fillId="0" borderId="0" xfId="2" applyNumberFormat="1" applyFont="1" applyFill="1" applyAlignment="1">
      <alignment horizontal="center"/>
    </xf>
    <xf numFmtId="10" fontId="14" fillId="0" borderId="0" xfId="3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43" fontId="17" fillId="0" borderId="0" xfId="1" applyFont="1"/>
    <xf numFmtId="0" fontId="23" fillId="10" borderId="29" xfId="0" applyFont="1" applyFill="1" applyBorder="1" applyAlignment="1">
      <alignment horizontal="left" vertical="top"/>
    </xf>
    <xf numFmtId="0" fontId="0" fillId="0" borderId="0" xfId="0" pivotButton="1"/>
    <xf numFmtId="169" fontId="0" fillId="0" borderId="22" xfId="0" applyNumberFormat="1" applyBorder="1"/>
    <xf numFmtId="43" fontId="19" fillId="0" borderId="0" xfId="1" applyFont="1"/>
    <xf numFmtId="0" fontId="23" fillId="7" borderId="24" xfId="0" applyFont="1" applyFill="1" applyBorder="1" applyAlignment="1">
      <alignment horizontal="left" vertical="top"/>
    </xf>
    <xf numFmtId="4" fontId="23" fillId="7" borderId="24" xfId="0" applyNumberFormat="1" applyFont="1" applyFill="1" applyBorder="1" applyAlignment="1">
      <alignment horizontal="right" vertical="top"/>
    </xf>
    <xf numFmtId="0" fontId="22" fillId="7" borderId="6" xfId="0" applyFont="1" applyFill="1" applyBorder="1" applyAlignment="1">
      <alignment horizontal="center" vertical="top"/>
    </xf>
    <xf numFmtId="4" fontId="0" fillId="7" borderId="0" xfId="0" applyNumberFormat="1" applyFill="1"/>
    <xf numFmtId="43" fontId="0" fillId="7" borderId="0" xfId="1" applyFont="1" applyFill="1"/>
    <xf numFmtId="0" fontId="23" fillId="7" borderId="30" xfId="0" applyFont="1" applyFill="1" applyBorder="1" applyAlignment="1">
      <alignment horizontal="left" vertical="top"/>
    </xf>
    <xf numFmtId="0" fontId="23" fillId="7" borderId="29" xfId="0" applyFont="1" applyFill="1" applyBorder="1" applyAlignment="1">
      <alignment horizontal="left" vertical="top"/>
    </xf>
    <xf numFmtId="0" fontId="0" fillId="11" borderId="0" xfId="0" applyFill="1"/>
    <xf numFmtId="0" fontId="0" fillId="0" borderId="0" xfId="0" applyAlignment="1">
      <alignment horizontal="center"/>
    </xf>
    <xf numFmtId="165" fontId="0" fillId="0" borderId="0" xfId="1" applyNumberFormat="1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10" borderId="0" xfId="0" applyFont="1" applyFill="1"/>
    <xf numFmtId="0" fontId="0" fillId="10" borderId="0" xfId="0" applyFill="1"/>
    <xf numFmtId="0" fontId="0" fillId="10" borderId="0" xfId="0" applyFill="1" applyAlignment="1">
      <alignment horizontal="center"/>
    </xf>
    <xf numFmtId="43" fontId="0" fillId="10" borderId="0" xfId="1" applyFont="1" applyFill="1"/>
    <xf numFmtId="0" fontId="29" fillId="0" borderId="0" xfId="0" applyFont="1" applyAlignment="1">
      <alignment vertical="center" wrapText="1"/>
    </xf>
    <xf numFmtId="43" fontId="2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30" fillId="11" borderId="0" xfId="0" applyFont="1" applyFill="1"/>
    <xf numFmtId="43" fontId="30" fillId="11" borderId="0" xfId="0" applyNumberFormat="1" applyFont="1" applyFill="1"/>
    <xf numFmtId="0" fontId="30" fillId="0" borderId="0" xfId="0" applyFont="1"/>
    <xf numFmtId="0" fontId="31" fillId="0" borderId="0" xfId="0" applyFont="1"/>
    <xf numFmtId="0" fontId="0" fillId="10" borderId="0" xfId="0" applyFill="1" applyAlignment="1">
      <alignment wrapText="1"/>
    </xf>
    <xf numFmtId="43" fontId="32" fillId="0" borderId="0" xfId="0" applyNumberFormat="1" applyFont="1" applyAlignment="1">
      <alignment horizontal="right" vertical="center"/>
    </xf>
    <xf numFmtId="43" fontId="32" fillId="0" borderId="0" xfId="0" applyNumberFormat="1" applyFont="1" applyAlignment="1">
      <alignment vertical="center"/>
    </xf>
    <xf numFmtId="165" fontId="32" fillId="0" borderId="0" xfId="1" applyNumberFormat="1" applyFont="1" applyAlignment="1">
      <alignment vertical="center"/>
    </xf>
    <xf numFmtId="0" fontId="9" fillId="6" borderId="8" xfId="0" applyFont="1" applyFill="1" applyBorder="1" applyAlignment="1">
      <alignment horizontal="center" wrapText="1"/>
    </xf>
    <xf numFmtId="165" fontId="9" fillId="6" borderId="8" xfId="1" applyNumberFormat="1" applyFont="1" applyFill="1" applyBorder="1" applyAlignment="1">
      <alignment horizontal="center"/>
    </xf>
    <xf numFmtId="43" fontId="9" fillId="0" borderId="0" xfId="0" applyNumberFormat="1" applyFont="1"/>
    <xf numFmtId="4" fontId="23" fillId="12" borderId="24" xfId="0" applyNumberFormat="1" applyFont="1" applyFill="1" applyBorder="1" applyAlignment="1">
      <alignment horizontal="right" vertical="top"/>
    </xf>
    <xf numFmtId="0" fontId="33" fillId="0" borderId="0" xfId="0" applyFont="1"/>
    <xf numFmtId="164" fontId="3" fillId="0" borderId="4" xfId="0" applyNumberFormat="1" applyFont="1" applyBorder="1" applyAlignment="1">
      <alignment horizontal="right" vertical="top"/>
    </xf>
    <xf numFmtId="0" fontId="23" fillId="13" borderId="24" xfId="0" applyFont="1" applyFill="1" applyBorder="1" applyAlignment="1">
      <alignment horizontal="left" vertical="top"/>
    </xf>
    <xf numFmtId="4" fontId="23" fillId="13" borderId="24" xfId="0" applyNumberFormat="1" applyFont="1" applyFill="1" applyBorder="1" applyAlignment="1">
      <alignment horizontal="right" vertical="top"/>
    </xf>
    <xf numFmtId="167" fontId="0" fillId="0" borderId="0" xfId="0" applyNumberFormat="1"/>
    <xf numFmtId="165" fontId="0" fillId="0" borderId="0" xfId="0" applyNumberFormat="1"/>
    <xf numFmtId="9" fontId="9" fillId="6" borderId="8" xfId="3" applyFont="1" applyFill="1" applyBorder="1" applyAlignment="1"/>
    <xf numFmtId="14" fontId="0" fillId="0" borderId="0" xfId="0" applyNumberFormat="1"/>
    <xf numFmtId="43" fontId="12" fillId="0" borderId="0" xfId="1" applyFont="1"/>
    <xf numFmtId="3" fontId="0" fillId="0" borderId="0" xfId="0" applyNumberFormat="1"/>
    <xf numFmtId="170" fontId="0" fillId="0" borderId="0" xfId="0" applyNumberFormat="1"/>
    <xf numFmtId="170" fontId="10" fillId="0" borderId="0" xfId="0" applyNumberFormat="1" applyFont="1"/>
    <xf numFmtId="43" fontId="17" fillId="0" borderId="0" xfId="1" applyFont="1" applyFill="1"/>
    <xf numFmtId="167" fontId="34" fillId="0" borderId="0" xfId="2" applyNumberFormat="1" applyFont="1" applyFill="1" applyAlignment="1">
      <alignment horizontal="center"/>
    </xf>
    <xf numFmtId="167" fontId="34" fillId="0" borderId="0" xfId="2" applyNumberFormat="1" applyFont="1" applyFill="1"/>
    <xf numFmtId="165" fontId="9" fillId="5" borderId="0" xfId="0" applyNumberFormat="1" applyFont="1" applyFill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0" xfId="0"/>
    <xf numFmtId="0" fontId="2" fillId="2" borderId="2" xfId="0" applyFont="1" applyFill="1" applyBorder="1" applyAlignment="1">
      <alignment horizontal="left" vertical="top"/>
    </xf>
    <xf numFmtId="0" fontId="0" fillId="2" borderId="0" xfId="0" applyFill="1"/>
    <xf numFmtId="0" fontId="2" fillId="2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0" fillId="4" borderId="0" xfId="0" applyFill="1"/>
    <xf numFmtId="0" fontId="1" fillId="3" borderId="1" xfId="0" applyFont="1" applyFill="1" applyBorder="1" applyAlignment="1">
      <alignment horizontal="center" vertical="top"/>
    </xf>
    <xf numFmtId="0" fontId="0" fillId="3" borderId="1" xfId="0" applyFill="1" applyBorder="1"/>
    <xf numFmtId="0" fontId="5" fillId="3" borderId="0" xfId="0" applyFont="1" applyFill="1" applyAlignment="1">
      <alignment horizontal="left" vertical="center"/>
    </xf>
    <xf numFmtId="0" fontId="0" fillId="3" borderId="0" xfId="0" applyFill="1"/>
    <xf numFmtId="4" fontId="2" fillId="2" borderId="5" xfId="0" applyNumberFormat="1" applyFont="1" applyFill="1" applyBorder="1" applyAlignment="1">
      <alignment horizontal="right" vertical="top"/>
    </xf>
    <xf numFmtId="0" fontId="0" fillId="2" borderId="4" xfId="0" applyFill="1" applyBorder="1"/>
    <xf numFmtId="0" fontId="24" fillId="9" borderId="25" xfId="0" applyFont="1" applyFill="1" applyBorder="1" applyAlignment="1">
      <alignment horizontal="left" vertical="top"/>
    </xf>
    <xf numFmtId="0" fontId="0" fillId="9" borderId="26" xfId="0" applyFill="1" applyBorder="1"/>
    <xf numFmtId="0" fontId="0" fillId="9" borderId="27" xfId="0" applyFill="1" applyBorder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center" wrapText="1"/>
    </xf>
  </cellXfs>
  <cellStyles count="5">
    <cellStyle name="Comma" xfId="1" builtinId="3"/>
    <cellStyle name="Comma 3" xfId="4" xr:uid="{3034C17F-6D8D-4618-BB96-0B31B1AC110D}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15</xdr:col>
      <xdr:colOff>325755</xdr:colOff>
      <xdr:row>37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3BC425-D622-13A5-B3E6-B9C8961F0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2105025"/>
          <a:ext cx="12420600" cy="4038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5</xdr:col>
      <xdr:colOff>277177</xdr:colOff>
      <xdr:row>47</xdr:row>
      <xdr:rowOff>3947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649C230-F23E-74B5-F7AB-AFFEF4D43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38925"/>
          <a:ext cx="6820852" cy="981212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47</xdr:row>
      <xdr:rowOff>9525</xdr:rowOff>
    </xdr:from>
    <xdr:to>
      <xdr:col>5</xdr:col>
      <xdr:colOff>136156</xdr:colOff>
      <xdr:row>79</xdr:row>
      <xdr:rowOff>4533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8D5111-5751-B3DD-64CD-CDEA8A316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7620000"/>
          <a:ext cx="6458851" cy="5182323"/>
        </a:xfrm>
        <a:prstGeom prst="rect">
          <a:avLst/>
        </a:prstGeom>
      </xdr:spPr>
    </xdr:pic>
    <xdr:clientData/>
  </xdr:twoCellAnchor>
  <xdr:twoCellAnchor editAs="oneCell">
    <xdr:from>
      <xdr:col>6</xdr:col>
      <xdr:colOff>9524</xdr:colOff>
      <xdr:row>41</xdr:row>
      <xdr:rowOff>0</xdr:rowOff>
    </xdr:from>
    <xdr:to>
      <xdr:col>15</xdr:col>
      <xdr:colOff>575309</xdr:colOff>
      <xdr:row>47</xdr:row>
      <xdr:rowOff>38249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D9428AF-A302-9189-50A2-9B33BB79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00949" y="6638925"/>
          <a:ext cx="7096125" cy="100979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47</xdr:row>
      <xdr:rowOff>9525</xdr:rowOff>
    </xdr:from>
    <xdr:to>
      <xdr:col>16</xdr:col>
      <xdr:colOff>0</xdr:colOff>
      <xdr:row>74</xdr:row>
      <xdr:rowOff>149219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B3FD74-41D7-5C71-FE81-D898D1C39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62875" y="7620000"/>
          <a:ext cx="6962775" cy="4505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5</xdr:col>
      <xdr:colOff>389588</xdr:colOff>
      <xdr:row>91</xdr:row>
      <xdr:rowOff>104924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B228C5-460D-4A2F-F86F-5D2E69600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763625"/>
          <a:ext cx="6935168" cy="106694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91</xdr:row>
      <xdr:rowOff>104775</xdr:rowOff>
    </xdr:from>
    <xdr:to>
      <xdr:col>5</xdr:col>
      <xdr:colOff>391473</xdr:colOff>
      <xdr:row>122</xdr:row>
      <xdr:rowOff>29264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001B788-354A-FAC4-3C55-F8DDD851D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5" y="14839950"/>
          <a:ext cx="6792273" cy="493463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15</xdr:col>
      <xdr:colOff>77121</xdr:colOff>
      <xdr:row>94</xdr:row>
      <xdr:rowOff>104924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FD7FEEB-380D-CF61-FC39-38D0B6E0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91425" y="14249400"/>
          <a:ext cx="6601746" cy="106694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94</xdr:row>
      <xdr:rowOff>114300</xdr:rowOff>
    </xdr:from>
    <xdr:to>
      <xdr:col>15</xdr:col>
      <xdr:colOff>42801</xdr:colOff>
      <xdr:row>96</xdr:row>
      <xdr:rowOff>66712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7343234-2DDC-32D8-7480-A0BE104E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81925" y="15335250"/>
          <a:ext cx="6382641" cy="266737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96</xdr:row>
      <xdr:rowOff>76200</xdr:rowOff>
    </xdr:from>
    <xdr:to>
      <xdr:col>14</xdr:col>
      <xdr:colOff>606667</xdr:colOff>
      <xdr:row>99</xdr:row>
      <xdr:rowOff>142951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3AD1B0F-E4AC-C0A8-D1AF-607DCC46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0025" y="15621000"/>
          <a:ext cx="6287377" cy="5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7</xdr:col>
      <xdr:colOff>961484</xdr:colOff>
      <xdr:row>149</xdr:row>
      <xdr:rowOff>143436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7C9591-178A-8710-720D-64C46A085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0240625"/>
          <a:ext cx="9774014" cy="4020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95250</xdr:rowOff>
    </xdr:from>
    <xdr:to>
      <xdr:col>21</xdr:col>
      <xdr:colOff>334732</xdr:colOff>
      <xdr:row>37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F0FB7D-92CF-1A63-6535-F4A90B10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419100"/>
          <a:ext cx="11650432" cy="5572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16</xdr:col>
      <xdr:colOff>459279</xdr:colOff>
      <xdr:row>47</xdr:row>
      <xdr:rowOff>10001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9D416D-E1E2-D673-BDD5-5410A9A18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8825"/>
          <a:ext cx="14899179" cy="3410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41868</xdr:colOff>
      <xdr:row>80</xdr:row>
      <xdr:rowOff>136071</xdr:rowOff>
    </xdr:from>
    <xdr:to>
      <xdr:col>8</xdr:col>
      <xdr:colOff>1498497</xdr:colOff>
      <xdr:row>109</xdr:row>
      <xdr:rowOff>12655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4FEC8-4ED3-12D1-4EA5-E620C237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769" y="13355934"/>
          <a:ext cx="4010585" cy="44297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191860</xdr:colOff>
      <xdr:row>3</xdr:row>
      <xdr:rowOff>76491</xdr:rowOff>
    </xdr:from>
    <xdr:to>
      <xdr:col>22</xdr:col>
      <xdr:colOff>47624</xdr:colOff>
      <xdr:row>29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E3B47D-060F-6CD9-C673-6CDFEA522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860" y="562266"/>
          <a:ext cx="13771789" cy="42764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15</xdr:col>
      <xdr:colOff>533400</xdr:colOff>
      <xdr:row>51</xdr:row>
      <xdr:rowOff>1521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7C075-8197-B254-0424-8E9F3854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829300"/>
          <a:ext cx="9572625" cy="243039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umeet Kaur" refreshedDate="46035.561700810184" createdVersion="8" refreshedVersion="8" minRefreshableVersion="3" recordCount="39" xr:uid="{8FA7315C-B91E-4FAE-BD27-8C22CBD19910}">
  <cacheSource type="worksheet">
    <worksheetSource ref="A13:O52" sheet="LU001"/>
  </cacheSource>
  <cacheFields count="15">
    <cacheField name="Fsyr" numFmtId="0">
      <sharedItems/>
    </cacheField>
    <cacheField name="Fund" numFmtId="0">
      <sharedItems containsBlank="1"/>
    </cacheField>
    <cacheField name="College" numFmtId="0">
      <sharedItems containsString="0" containsBlank="1" containsNumber="1" containsInteger="1" minValue="2" maxValue="5" count="4">
        <n v="2"/>
        <n v="4"/>
        <n v="5"/>
        <m/>
      </sharedItems>
    </cacheField>
    <cacheField name="Orgn" numFmtId="0">
      <sharedItems containsBlank="1"/>
    </cacheField>
    <cacheField name="Orgn Desc" numFmtId="0">
      <sharedItems containsBlank="1"/>
    </cacheField>
    <cacheField name="Account" numFmtId="0">
      <sharedItems containsBlank="1"/>
    </cacheField>
    <cacheField name="Account Desc" numFmtId="0">
      <sharedItems containsBlank="1"/>
    </cacheField>
    <cacheField name="Program" numFmtId="0">
      <sharedItems containsBlank="1"/>
    </cacheField>
    <cacheField name="Program Desc" numFmtId="0">
      <sharedItems containsBlank="1"/>
    </cacheField>
    <cacheField name="Activity" numFmtId="0">
      <sharedItems containsNonDate="0" containsString="0" containsBlank="1"/>
    </cacheField>
    <cacheField name="Location" numFmtId="0">
      <sharedItems containsBlank="1"/>
    </cacheField>
    <cacheField name="Total Budget" numFmtId="4">
      <sharedItems containsSemiMixedTypes="0" containsString="0" containsNumber="1" minValue="0" maxValue="689876.04"/>
    </cacheField>
    <cacheField name="YTD Activity" numFmtId="4">
      <sharedItems containsSemiMixedTypes="0" containsString="0" containsNumber="1" minValue="110.68" maxValue="5721245.8300000001"/>
    </cacheField>
    <cacheField name="Encumbrances" numFmtId="4">
      <sharedItems containsSemiMixedTypes="0" containsString="0" containsNumber="1" containsInteger="1" minValue="0" maxValue="0"/>
    </cacheField>
    <cacheField name="Remaining Budget" numFmtId="4">
      <sharedItems containsSemiMixedTypes="0" containsString="0" containsNumber="1" minValue="-5031369.79" maxValue="648641.61"/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umeet Kaur" refreshedDate="46035.564065162034" createdVersion="8" refreshedVersion="8" minRefreshableVersion="3" recordCount="9" xr:uid="{28C5581D-0DA4-45E9-B769-F64D5E9857EB}">
  <cacheSource type="worksheet">
    <worksheetSource ref="A57:O66" sheet="LU001"/>
  </cacheSource>
  <cacheFields count="15">
    <cacheField name="Fsyr" numFmtId="0">
      <sharedItems/>
    </cacheField>
    <cacheField name="Fund" numFmtId="0">
      <sharedItems containsBlank="1"/>
    </cacheField>
    <cacheField name="College" numFmtId="0">
      <sharedItems containsString="0" containsBlank="1" containsNumber="1" containsInteger="1" minValue="1" maxValue="5" count="5">
        <n v="1"/>
        <n v="2"/>
        <n v="4"/>
        <n v="5"/>
        <m/>
      </sharedItems>
    </cacheField>
    <cacheField name="Orgn" numFmtId="0">
      <sharedItems containsBlank="1"/>
    </cacheField>
    <cacheField name="Orgn Desc" numFmtId="0">
      <sharedItems containsBlank="1"/>
    </cacheField>
    <cacheField name="Account" numFmtId="0">
      <sharedItems containsBlank="1"/>
    </cacheField>
    <cacheField name="Account Desc" numFmtId="0">
      <sharedItems containsBlank="1"/>
    </cacheField>
    <cacheField name="Program" numFmtId="0">
      <sharedItems containsBlank="1"/>
    </cacheField>
    <cacheField name="Program Desc" numFmtId="0">
      <sharedItems containsBlank="1"/>
    </cacheField>
    <cacheField name="Activity" numFmtId="0">
      <sharedItems containsNonDate="0" containsString="0" containsBlank="1"/>
    </cacheField>
    <cacheField name="Location" numFmtId="0">
      <sharedItems containsBlank="1"/>
    </cacheField>
    <cacheField name="Total Budget" numFmtId="4">
      <sharedItems containsSemiMixedTypes="0" containsString="0" containsNumber="1" minValue="0" maxValue="689876.04"/>
    </cacheField>
    <cacheField name="YTD Activity" numFmtId="4">
      <sharedItems containsSemiMixedTypes="0" containsString="0" containsNumber="1" minValue="0" maxValue="5818327.3899999997"/>
    </cacheField>
    <cacheField name="Encumbrances" numFmtId="4">
      <sharedItems containsSemiMixedTypes="0" containsString="0" containsNumber="1" containsInteger="1" minValue="0" maxValue="0"/>
    </cacheField>
    <cacheField name="Remaining Budget" numFmtId="4">
      <sharedItems containsSemiMixedTypes="0" containsString="0" containsNumber="1" minValue="-5128451.3499999996" maxValue="55213.96"/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2025"/>
    <s v="LU001"/>
    <x v="0"/>
    <s v="23CMOB"/>
    <s v="M &amp; O - Buildings"/>
    <s v="5520"/>
    <s v="Natural Gas/LPG"/>
    <s v="657000"/>
    <s v="Utilities"/>
    <m/>
    <m/>
    <n v="0"/>
    <n v="281589.27"/>
    <n v="0"/>
    <n v="-281589.27"/>
  </r>
  <r>
    <s v="2025"/>
    <s v="LU001"/>
    <x v="0"/>
    <s v="23CMOB"/>
    <s v="M &amp; O - Buildings"/>
    <s v="5520"/>
    <s v="Natural Gas/LPG"/>
    <s v="696011"/>
    <s v="BC Co-Curricular Activities"/>
    <m/>
    <m/>
    <n v="0"/>
    <n v="53812.959999999999"/>
    <n v="0"/>
    <n v="-53812.959999999999"/>
  </r>
  <r>
    <s v="2025"/>
    <s v="LU001"/>
    <x v="0"/>
    <s v="23CMOB"/>
    <s v="M &amp; O - Buildings"/>
    <s v="5530"/>
    <s v="Light - Electricity"/>
    <s v="657000"/>
    <s v="Utilities"/>
    <m/>
    <s v="BA"/>
    <n v="0"/>
    <n v="36547.11"/>
    <n v="0"/>
    <n v="-36547.11"/>
  </r>
  <r>
    <s v="2025"/>
    <s v="LU001"/>
    <x v="0"/>
    <s v="23CMOB"/>
    <s v="M &amp; O - Buildings"/>
    <s v="5530"/>
    <s v="Light - Electricity"/>
    <s v="657000"/>
    <s v="Utilities"/>
    <m/>
    <s v="BD"/>
    <n v="0"/>
    <n v="171784.62"/>
    <n v="0"/>
    <n v="-171784.62"/>
  </r>
  <r>
    <s v="2025"/>
    <s v="LU001"/>
    <x v="0"/>
    <s v="23CMOB"/>
    <s v="M &amp; O - Buildings"/>
    <s v="5530"/>
    <s v="Light - Electricity"/>
    <s v="657000"/>
    <s v="Utilities"/>
    <m/>
    <m/>
    <n v="0"/>
    <n v="2534315.65"/>
    <n v="0"/>
    <n v="-2534315.65"/>
  </r>
  <r>
    <s v="2025"/>
    <s v="LU001"/>
    <x v="0"/>
    <s v="23CMOB"/>
    <s v="M &amp; O - Buildings"/>
    <s v="5530"/>
    <s v="Light - Electricity"/>
    <s v="696011"/>
    <s v="BC Co-Curricular Activities"/>
    <m/>
    <m/>
    <n v="0"/>
    <n v="642715.68999999994"/>
    <n v="0"/>
    <n v="-642715.68999999994"/>
  </r>
  <r>
    <s v="2025"/>
    <s v="LU001"/>
    <x v="0"/>
    <s v="23CMOB"/>
    <s v="M &amp; O - Buildings"/>
    <s v="5540"/>
    <s v="Water - Sanitation"/>
    <s v="657000"/>
    <s v="Utilities"/>
    <m/>
    <s v="BA"/>
    <n v="0"/>
    <n v="5263.44"/>
    <n v="0"/>
    <n v="-5263.44"/>
  </r>
  <r>
    <s v="2025"/>
    <s v="LU001"/>
    <x v="0"/>
    <s v="23CMOB"/>
    <s v="M &amp; O - Buildings"/>
    <s v="5540"/>
    <s v="Water - Sanitation"/>
    <s v="657000"/>
    <s v="Utilities"/>
    <m/>
    <s v="BD"/>
    <n v="0"/>
    <n v="9806.68"/>
    <n v="0"/>
    <n v="-9806.68"/>
  </r>
  <r>
    <s v="2025"/>
    <s v="LU001"/>
    <x v="0"/>
    <s v="23CMOB"/>
    <s v="M &amp; O - Buildings"/>
    <s v="5540"/>
    <s v="Water - Sanitation"/>
    <s v="657000"/>
    <s v="Utilities"/>
    <m/>
    <m/>
    <n v="0"/>
    <n v="352470.72"/>
    <n v="0"/>
    <n v="-352470.72"/>
  </r>
  <r>
    <s v="2025"/>
    <s v="LU001"/>
    <x v="0"/>
    <s v="23CMOB"/>
    <s v="M &amp; O - Buildings"/>
    <s v="5540"/>
    <s v="Water - Sanitation"/>
    <s v="696011"/>
    <s v="BC Co-Curricular Activities"/>
    <m/>
    <m/>
    <n v="0"/>
    <n v="87996.77"/>
    <n v="0"/>
    <n v="-87996.77"/>
  </r>
  <r>
    <s v="2025"/>
    <s v="LU001"/>
    <x v="0"/>
    <s v="23CMOB"/>
    <s v="M &amp; O - Buildings"/>
    <s v="5550"/>
    <s v="Disposal Services"/>
    <s v="657000"/>
    <s v="Utilities"/>
    <m/>
    <s v="BA"/>
    <n v="0"/>
    <n v="1468.49"/>
    <n v="0"/>
    <n v="-1468.49"/>
  </r>
  <r>
    <s v="2025"/>
    <s v="LU001"/>
    <x v="0"/>
    <s v="23CMOB"/>
    <s v="M &amp; O - Buildings"/>
    <s v="5550"/>
    <s v="Disposal Services"/>
    <s v="657000"/>
    <s v="Utilities"/>
    <m/>
    <s v="BD"/>
    <n v="0"/>
    <n v="22680.36"/>
    <n v="0"/>
    <n v="-22680.36"/>
  </r>
  <r>
    <s v="2025"/>
    <s v="LU001"/>
    <x v="0"/>
    <s v="23CMOB"/>
    <s v="M &amp; O - Buildings"/>
    <s v="5550"/>
    <s v="Disposal Services"/>
    <s v="657000"/>
    <s v="Utilities"/>
    <m/>
    <s v="BS"/>
    <n v="0"/>
    <n v="17371.36"/>
    <n v="0"/>
    <n v="-17371.36"/>
  </r>
  <r>
    <s v="2025"/>
    <s v="LU001"/>
    <x v="0"/>
    <s v="23CMOB"/>
    <s v="M &amp; O - Buildings"/>
    <s v="5550"/>
    <s v="Disposal Services"/>
    <s v="657000"/>
    <s v="Utilities"/>
    <m/>
    <m/>
    <n v="0"/>
    <n v="113773.42"/>
    <n v="0"/>
    <n v="-113773.42"/>
  </r>
  <r>
    <s v="2025"/>
    <s v="LU001"/>
    <x v="0"/>
    <s v="23CMOB"/>
    <s v="M &amp; O - Buildings"/>
    <s v="5550"/>
    <s v="Disposal Services"/>
    <s v="696011"/>
    <s v="BC Co-Curricular Activities"/>
    <m/>
    <m/>
    <n v="0"/>
    <n v="23974.080000000002"/>
    <n v="0"/>
    <n v="-23974.080000000002"/>
  </r>
  <r>
    <s v="2025"/>
    <s v="LU001"/>
    <x v="0"/>
    <s v="23CMOB"/>
    <s v="M &amp; O - Buildings"/>
    <s v="5560"/>
    <s v="Hazardous Waste Disposal"/>
    <s v="651000"/>
    <s v="Building Maintenance &amp; Repairs"/>
    <m/>
    <s v="BS"/>
    <n v="0"/>
    <n v="286.26"/>
    <n v="0"/>
    <n v="-286.26"/>
  </r>
  <r>
    <s v="2025"/>
    <s v="LU001"/>
    <x v="0"/>
    <s v="23CMOB"/>
    <s v="M &amp; O - Buildings"/>
    <s v="5560"/>
    <s v="Hazardous Waste Disposal"/>
    <s v="651000"/>
    <s v="Building Maintenance &amp; Repairs"/>
    <m/>
    <m/>
    <n v="0"/>
    <n v="50488.07"/>
    <n v="0"/>
    <n v="-50488.07"/>
  </r>
  <r>
    <s v="2025"/>
    <s v="LU001"/>
    <x v="0"/>
    <s v="23CMOB"/>
    <s v="M &amp; O - Buildings"/>
    <s v="5570"/>
    <s v="Pest Control"/>
    <s v="651000"/>
    <s v="Building Maintenance &amp; Repairs"/>
    <m/>
    <s v="BA"/>
    <n v="0"/>
    <n v="2250"/>
    <n v="0"/>
    <n v="-2250"/>
  </r>
  <r>
    <s v="2025"/>
    <s v="LU001"/>
    <x v="0"/>
    <s v="23CMOB"/>
    <s v="M &amp; O - Buildings"/>
    <s v="5570"/>
    <s v="Pest Control"/>
    <s v="651000"/>
    <s v="Building Maintenance &amp; Repairs"/>
    <m/>
    <s v="BD"/>
    <n v="0"/>
    <n v="6500"/>
    <n v="0"/>
    <n v="-6500"/>
  </r>
  <r>
    <s v="2025"/>
    <s v="LU001"/>
    <x v="0"/>
    <s v="23CMOB"/>
    <s v="M &amp; O - Buildings"/>
    <s v="5570"/>
    <s v="Pest Control"/>
    <s v="651000"/>
    <s v="Building Maintenance &amp; Repairs"/>
    <m/>
    <s v="BS"/>
    <n v="0"/>
    <n v="900"/>
    <n v="0"/>
    <n v="-900"/>
  </r>
  <r>
    <s v="2025"/>
    <s v="LU001"/>
    <x v="0"/>
    <s v="23CMOB"/>
    <s v="M &amp; O - Buildings"/>
    <s v="5570"/>
    <s v="Pest Control"/>
    <s v="651000"/>
    <s v="Building Maintenance &amp; Repairs"/>
    <m/>
    <m/>
    <n v="0"/>
    <n v="14950"/>
    <n v="0"/>
    <n v="-14950"/>
  </r>
  <r>
    <s v="2025"/>
    <s v="LU001"/>
    <x v="1"/>
    <s v="430UT1"/>
    <s v="Utilities"/>
    <s v="5520"/>
    <s v="Natural Gas/LPG"/>
    <s v="657000"/>
    <s v="Utilities"/>
    <m/>
    <s v="CB"/>
    <n v="0"/>
    <n v="24378.06"/>
    <n v="0"/>
    <n v="-24378.06"/>
  </r>
  <r>
    <s v="2025"/>
    <s v="LU001"/>
    <x v="1"/>
    <s v="430UT1"/>
    <s v="Utilities"/>
    <s v="5520"/>
    <s v="Natural Gas/LPG"/>
    <s v="657000"/>
    <s v="Utilities"/>
    <m/>
    <s v="CI"/>
    <n v="689876.04"/>
    <n v="41234.43"/>
    <n v="0"/>
    <n v="648641.61"/>
  </r>
  <r>
    <s v="2025"/>
    <s v="LU001"/>
    <x v="1"/>
    <s v="430UT1"/>
    <s v="Utilities"/>
    <s v="5520"/>
    <s v="Natural Gas/LPG"/>
    <s v="657000"/>
    <s v="Utilities"/>
    <m/>
    <s v="CM"/>
    <n v="0"/>
    <n v="39058.74"/>
    <n v="0"/>
    <n v="-39058.74"/>
  </r>
  <r>
    <s v="2025"/>
    <s v="LU001"/>
    <x v="1"/>
    <s v="430UT1"/>
    <s v="Utilities"/>
    <s v="5530"/>
    <s v="Light - Electricity"/>
    <s v="657000"/>
    <s v="Utilities"/>
    <m/>
    <s v="CB"/>
    <n v="0"/>
    <n v="144714.72"/>
    <n v="0"/>
    <n v="-144714.72"/>
  </r>
  <r>
    <s v="2025"/>
    <s v="LU001"/>
    <x v="1"/>
    <s v="430UT1"/>
    <s v="Utilities"/>
    <s v="5530"/>
    <s v="Light - Electricity"/>
    <s v="657000"/>
    <s v="Utilities"/>
    <m/>
    <s v="CK"/>
    <n v="0"/>
    <n v="4228.76"/>
    <n v="0"/>
    <n v="-4228.76"/>
  </r>
  <r>
    <s v="2025"/>
    <s v="LU001"/>
    <x v="1"/>
    <s v="430UT1"/>
    <s v="Utilities"/>
    <s v="5530"/>
    <s v="Light - Electricity"/>
    <s v="657000"/>
    <s v="Utilities"/>
    <m/>
    <s v="CM"/>
    <n v="0"/>
    <n v="117149.72"/>
    <n v="0"/>
    <n v="-117149.72"/>
  </r>
  <r>
    <s v="2025"/>
    <s v="LU001"/>
    <x v="1"/>
    <s v="430UT1"/>
    <s v="Utilities"/>
    <s v="5540"/>
    <s v="Water - Sanitation"/>
    <s v="657000"/>
    <s v="Utilities"/>
    <m/>
    <s v="CB"/>
    <n v="0"/>
    <n v="1549.8"/>
    <n v="0"/>
    <n v="-1549.8"/>
  </r>
  <r>
    <s v="2025"/>
    <s v="LU001"/>
    <x v="1"/>
    <s v="430UT1"/>
    <s v="Utilities"/>
    <s v="5540"/>
    <s v="Water - Sanitation"/>
    <s v="657000"/>
    <s v="Utilities"/>
    <m/>
    <s v="CI"/>
    <n v="0"/>
    <n v="284274.90000000002"/>
    <n v="0"/>
    <n v="-284274.90000000002"/>
  </r>
  <r>
    <s v="2025"/>
    <s v="LU001"/>
    <x v="1"/>
    <s v="430UT1"/>
    <s v="Utilities"/>
    <s v="5540"/>
    <s v="Water - Sanitation"/>
    <s v="657000"/>
    <s v="Utilities"/>
    <m/>
    <s v="CM"/>
    <n v="0"/>
    <n v="1940.18"/>
    <n v="0"/>
    <n v="-1940.18"/>
  </r>
  <r>
    <s v="2025"/>
    <s v="LU001"/>
    <x v="1"/>
    <s v="430UT1"/>
    <s v="Utilities"/>
    <s v="5581"/>
    <s v="Telephone Services"/>
    <s v="657000"/>
    <s v="Utilities"/>
    <m/>
    <s v="CB"/>
    <n v="0"/>
    <n v="7577.81"/>
    <n v="0"/>
    <n v="-7577.81"/>
  </r>
  <r>
    <s v="2025"/>
    <s v="LU001"/>
    <x v="1"/>
    <s v="430UT1"/>
    <s v="Utilities"/>
    <s v="5581"/>
    <s v="Telephone Services"/>
    <s v="657000"/>
    <s v="Utilities"/>
    <m/>
    <s v="CI"/>
    <n v="0"/>
    <n v="7438.51"/>
    <n v="0"/>
    <n v="-7438.51"/>
  </r>
  <r>
    <s v="2025"/>
    <s v="LU001"/>
    <x v="1"/>
    <s v="430UT1"/>
    <s v="Utilities"/>
    <s v="5581"/>
    <s v="Telephone Services"/>
    <s v="657000"/>
    <s v="Utilities"/>
    <m/>
    <s v="CM"/>
    <n v="0"/>
    <n v="7651.96"/>
    <n v="0"/>
    <n v="-7651.96"/>
  </r>
  <r>
    <s v="2025"/>
    <s v="LU001"/>
    <x v="1"/>
    <s v="430UT1"/>
    <s v="Utilities"/>
    <s v="5581"/>
    <s v="Telephone Services"/>
    <s v="657000"/>
    <s v="Utilities"/>
    <m/>
    <s v="CS"/>
    <n v="0"/>
    <n v="1562.99"/>
    <n v="0"/>
    <n v="-1562.99"/>
  </r>
  <r>
    <s v="2025"/>
    <s v="LU001"/>
    <x v="1"/>
    <s v="430UT1"/>
    <s v="Utilities"/>
    <s v="5581"/>
    <s v="Telephone Services"/>
    <s v="657000"/>
    <s v="Utilities"/>
    <m/>
    <s v="CT"/>
    <n v="0"/>
    <n v="1475.38"/>
    <n v="0"/>
    <n v="-1475.38"/>
  </r>
  <r>
    <s v="2025"/>
    <s v="LU001"/>
    <x v="1"/>
    <s v="430UT1"/>
    <s v="Utilities"/>
    <s v="5583"/>
    <s v="Data Communication Services"/>
    <s v="657000"/>
    <s v="Utilities"/>
    <m/>
    <s v="CT"/>
    <n v="0"/>
    <n v="110.68"/>
    <n v="0"/>
    <n v="-110.68"/>
  </r>
  <r>
    <s v="2025"/>
    <s v="LU001"/>
    <x v="1"/>
    <s v="430UT1"/>
    <s v="Utilities"/>
    <s v="5880"/>
    <s v="Taxes - Licenses &amp; Permits"/>
    <s v="657000"/>
    <s v="Utilities"/>
    <m/>
    <s v="CB"/>
    <n v="0"/>
    <n v="5529.4"/>
    <n v="0"/>
    <n v="-5529.4"/>
  </r>
  <r>
    <s v="2025"/>
    <s v="LU001"/>
    <x v="2"/>
    <s v="530UT1"/>
    <s v="Utilities"/>
    <s v="5530"/>
    <s v="Light - Electricity"/>
    <s v="657000"/>
    <s v="Utilities"/>
    <m/>
    <m/>
    <n v="0"/>
    <n v="600424.84"/>
    <n v="0"/>
    <n v="-600424.84"/>
  </r>
  <r>
    <s v="Overall - Total"/>
    <m/>
    <x v="3"/>
    <m/>
    <m/>
    <m/>
    <m/>
    <m/>
    <m/>
    <m/>
    <m/>
    <n v="689876.04"/>
    <n v="5721245.8300000001"/>
    <n v="0"/>
    <n v="-5031369.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25"/>
    <s v="LU001"/>
    <x v="0"/>
    <s v="100GR0"/>
    <s v="General Revenue"/>
    <s v="8681AA"/>
    <s v="State Lottery Proceeds"/>
    <s v="599999"/>
    <s v="Income"/>
    <m/>
    <m/>
    <n v="0"/>
    <n v="0"/>
    <n v="0"/>
    <n v="0"/>
  </r>
  <r>
    <s v="2025"/>
    <s v="LU001"/>
    <x v="0"/>
    <s v="100GR0"/>
    <s v="General Revenue"/>
    <s v="8681AB"/>
    <s v="State Lottery Proceeds - Prior Year"/>
    <s v="599999"/>
    <s v="Income"/>
    <m/>
    <m/>
    <n v="0"/>
    <n v="0"/>
    <n v="0"/>
    <n v="0"/>
  </r>
  <r>
    <s v="2025"/>
    <s v="LU001"/>
    <x v="1"/>
    <s v="200GR0"/>
    <s v="General Revenue"/>
    <s v="8681AA"/>
    <s v="State Lottery Proceeds"/>
    <s v="599999"/>
    <s v="Income"/>
    <m/>
    <m/>
    <n v="0"/>
    <n v="4129081.24"/>
    <n v="0"/>
    <n v="-4129081.24"/>
  </r>
  <r>
    <s v="2025"/>
    <s v="LU001"/>
    <x v="1"/>
    <s v="200GR0"/>
    <s v="General Revenue"/>
    <s v="8681AB"/>
    <s v="State Lottery Proceeds - Prior Year"/>
    <s v="599999"/>
    <s v="Income"/>
    <m/>
    <m/>
    <n v="0"/>
    <n v="319040.25"/>
    <n v="0"/>
    <n v="-319040.25"/>
  </r>
  <r>
    <s v="2025"/>
    <s v="LU001"/>
    <x v="2"/>
    <s v="400GR0"/>
    <s v="General Revenue"/>
    <s v="8681AA"/>
    <s v="State Lottery Proceeds"/>
    <s v="599999"/>
    <s v="Income"/>
    <m/>
    <s v="CI"/>
    <n v="689876.04"/>
    <n v="634662.07999999996"/>
    <n v="0"/>
    <n v="55213.96"/>
  </r>
  <r>
    <s v="2025"/>
    <s v="LU001"/>
    <x v="2"/>
    <s v="400GR0"/>
    <s v="General Revenue"/>
    <s v="8681AB"/>
    <s v="State Lottery Proceeds - Prior Year"/>
    <s v="599999"/>
    <s v="Income"/>
    <m/>
    <s v="CI"/>
    <n v="0"/>
    <n v="55213.96"/>
    <n v="0"/>
    <n v="-55213.96"/>
  </r>
  <r>
    <s v="2025"/>
    <s v="LU001"/>
    <x v="3"/>
    <s v="500GR0"/>
    <s v="General Revenue"/>
    <s v="8681AA"/>
    <s v="State Lottery Proceeds"/>
    <s v="599999"/>
    <s v="Income"/>
    <m/>
    <m/>
    <n v="0"/>
    <n v="633043.04"/>
    <n v="0"/>
    <n v="-633043.04"/>
  </r>
  <r>
    <s v="2025"/>
    <s v="LU001"/>
    <x v="3"/>
    <s v="500GR0"/>
    <s v="General Revenue"/>
    <s v="8681AB"/>
    <s v="State Lottery Proceeds - Prior Year"/>
    <s v="599999"/>
    <s v="Income"/>
    <m/>
    <m/>
    <n v="0"/>
    <n v="47286.82"/>
    <n v="0"/>
    <n v="-47286.82"/>
  </r>
  <r>
    <s v="Overall - Total"/>
    <m/>
    <x v="4"/>
    <m/>
    <m/>
    <m/>
    <m/>
    <m/>
    <m/>
    <m/>
    <m/>
    <n v="689876.04"/>
    <n v="5818327.3899999997"/>
    <n v="0"/>
    <n v="-5128451.34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9B87F3-E694-4A9E-9C5B-E5123380C024}" name="PivotTable3" cacheId="2" applyNumberFormats="0" applyBorderFormats="0" applyFontFormats="0" applyPatternFormats="0" applyAlignmentFormats="0" applyWidthHeightFormats="1" dataCaption="Values" updatedVersion="8" minRefreshableVersion="3" itemPrintTitles="1" createdVersion="8" indent="0" multipleFieldFilters="0">
  <location ref="T10:U14" firstHeaderRow="1" firstDataRow="1" firstDataCol="1"/>
  <pivotFields count="15"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4" showAll="0"/>
    <pivotField numFmtId="4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YTD Activity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295C5C-7294-4815-AAC3-F5094DF001CD}" name="PivotTable5" cacheId="3" applyNumberFormats="0" applyBorderFormats="0" applyFontFormats="0" applyPatternFormats="0" applyAlignmentFormats="0" applyWidthHeightFormats="1" dataCaption="Values" updatedVersion="8" minRefreshableVersion="3" itemPrintTitles="1" createdVersion="8" indent="0" multipleFieldFilters="0">
  <location ref="T18:U23" firstHeaderRow="1" firstDataRow="1" firstDataCol="1"/>
  <pivotFields count="15"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4" showAll="0"/>
    <pivotField numFmtId="4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YTD Activity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37D5-6758-431A-BAF1-461CE21B2914}">
  <sheetPr>
    <pageSetUpPr fitToPage="1"/>
  </sheetPr>
  <dimension ref="A1:AW78"/>
  <sheetViews>
    <sheetView tabSelected="1" topLeftCell="A15" zoomScale="88" zoomScaleNormal="88" workbookViewId="0">
      <selection activeCell="AS16" sqref="AS16"/>
    </sheetView>
  </sheetViews>
  <sheetFormatPr defaultRowHeight="13.2"/>
  <cols>
    <col min="1" max="1" width="27.6640625" customWidth="1"/>
    <col min="2" max="2" width="54.33203125" bestFit="1" customWidth="1"/>
    <col min="3" max="3" width="23.44140625" style="14" bestFit="1" customWidth="1"/>
    <col min="4" max="4" width="17.5546875" style="15" bestFit="1" customWidth="1"/>
    <col min="5" max="5" width="16.6640625" style="15" bestFit="1" customWidth="1"/>
    <col min="6" max="6" width="16.33203125" style="15" bestFit="1" customWidth="1"/>
    <col min="7" max="7" width="17.88671875" style="15" bestFit="1" customWidth="1"/>
    <col min="8" max="8" width="15.5546875" style="15" bestFit="1" customWidth="1"/>
    <col min="9" max="9" width="17.6640625" hidden="1" customWidth="1"/>
    <col min="10" max="10" width="17.5546875" hidden="1" customWidth="1"/>
    <col min="11" max="11" width="15.5546875" hidden="1" customWidth="1"/>
    <col min="12" max="12" width="16.109375" hidden="1" customWidth="1"/>
    <col min="13" max="13" width="11.33203125" style="15" hidden="1" customWidth="1"/>
    <col min="14" max="14" width="16.109375" hidden="1" customWidth="1"/>
    <col min="15" max="15" width="12.33203125" hidden="1" customWidth="1"/>
    <col min="16" max="16" width="16.109375" hidden="1" customWidth="1"/>
    <col min="17" max="17" width="12.33203125" hidden="1" customWidth="1"/>
    <col min="18" max="18" width="16.109375" hidden="1" customWidth="1"/>
    <col min="19" max="19" width="12.33203125" hidden="1" customWidth="1"/>
    <col min="20" max="20" width="16.109375" hidden="1" customWidth="1"/>
    <col min="21" max="21" width="12.33203125" hidden="1" customWidth="1"/>
    <col min="22" max="22" width="16.109375" hidden="1" customWidth="1"/>
    <col min="23" max="23" width="12.33203125" hidden="1" customWidth="1"/>
    <col min="24" max="24" width="16.109375" hidden="1" customWidth="1"/>
    <col min="25" max="25" width="14" hidden="1" customWidth="1"/>
    <col min="26" max="26" width="16.109375" hidden="1" customWidth="1"/>
    <col min="27" max="27" width="14" hidden="1" customWidth="1"/>
    <col min="28" max="28" width="16.109375" hidden="1" customWidth="1"/>
    <col min="29" max="29" width="14" hidden="1" customWidth="1"/>
    <col min="30" max="30" width="16.109375" hidden="1" customWidth="1"/>
    <col min="31" max="31" width="14" hidden="1" customWidth="1"/>
    <col min="32" max="32" width="16.109375" hidden="1" customWidth="1"/>
    <col min="33" max="33" width="14" hidden="1" customWidth="1"/>
    <col min="34" max="34" width="16.109375" hidden="1" customWidth="1"/>
    <col min="35" max="35" width="15" hidden="1" customWidth="1"/>
    <col min="36" max="36" width="16.109375" hidden="1" customWidth="1"/>
    <col min="37" max="37" width="15" hidden="1" customWidth="1"/>
    <col min="38" max="38" width="16.109375" hidden="1" customWidth="1"/>
    <col min="39" max="39" width="15" hidden="1" customWidth="1"/>
    <col min="40" max="40" width="16.109375" hidden="1" customWidth="1"/>
    <col min="41" max="41" width="15" hidden="1" customWidth="1"/>
    <col min="42" max="42" width="16.109375" hidden="1" customWidth="1"/>
    <col min="43" max="43" width="18.88671875" hidden="1" customWidth="1"/>
    <col min="44" max="44" width="16.109375" hidden="1" customWidth="1"/>
    <col min="45" max="45" width="29.5546875" bestFit="1" customWidth="1"/>
    <col min="46" max="46" width="16.88671875" style="142" bestFit="1" customWidth="1"/>
    <col min="47" max="47" width="20.6640625" bestFit="1" customWidth="1"/>
    <col min="48" max="48" width="12.33203125" bestFit="1" customWidth="1"/>
  </cols>
  <sheetData>
    <row r="1" spans="1:46" ht="22.8">
      <c r="A1" s="13" t="s">
        <v>0</v>
      </c>
      <c r="AS1" s="188">
        <v>46063</v>
      </c>
    </row>
    <row r="2" spans="1:46" ht="22.8">
      <c r="A2" s="13" t="s">
        <v>1500</v>
      </c>
    </row>
    <row r="3" spans="1:46" ht="15.75" customHeight="1">
      <c r="A3" s="13"/>
    </row>
    <row r="4" spans="1:46" ht="12.75" customHeight="1">
      <c r="A4" s="13"/>
    </row>
    <row r="5" spans="1:46" s="19" customFormat="1" ht="56.25" customHeight="1" thickBot="1">
      <c r="A5" s="16" t="s">
        <v>1</v>
      </c>
      <c r="B5" s="16" t="s">
        <v>2</v>
      </c>
      <c r="C5" s="17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M5" s="20"/>
    </row>
    <row r="6" spans="1:46" s="124" customFormat="1" ht="19.5" customHeight="1" thickBot="1">
      <c r="A6" s="177"/>
      <c r="B6" s="177" t="s">
        <v>9</v>
      </c>
      <c r="C6" s="125">
        <v>68379283</v>
      </c>
      <c r="D6" s="125">
        <v>19626532</v>
      </c>
      <c r="E6" s="125">
        <v>14865892</v>
      </c>
      <c r="F6" s="125">
        <v>1049667</v>
      </c>
      <c r="G6" s="125">
        <v>73533844</v>
      </c>
      <c r="H6" s="125">
        <f>SUM(C6:G6)</f>
        <v>177455218</v>
      </c>
      <c r="I6" s="126"/>
      <c r="J6" s="127"/>
      <c r="M6" s="128"/>
      <c r="N6" s="127"/>
      <c r="AS6" s="197" t="s">
        <v>10</v>
      </c>
      <c r="AT6" s="130" t="s">
        <v>1257</v>
      </c>
    </row>
    <row r="7" spans="1:46" s="21" customFormat="1" ht="15.6">
      <c r="C7" s="23"/>
      <c r="D7" s="24"/>
      <c r="E7" s="24"/>
      <c r="F7" s="24"/>
      <c r="G7" s="24"/>
      <c r="H7" s="24"/>
      <c r="M7" s="22"/>
    </row>
    <row r="8" spans="1:46" s="21" customFormat="1" ht="15.6">
      <c r="B8" s="21" t="s">
        <v>11</v>
      </c>
      <c r="C8" s="23"/>
      <c r="D8" s="24"/>
      <c r="E8" s="24"/>
      <c r="F8" s="24"/>
      <c r="G8" s="24"/>
      <c r="H8" s="24"/>
      <c r="M8" s="22"/>
    </row>
    <row r="9" spans="1:46" s="27" customFormat="1" ht="15.6">
      <c r="A9" s="25" t="s">
        <v>12</v>
      </c>
      <c r="B9" s="25" t="s">
        <v>13</v>
      </c>
      <c r="C9" s="26">
        <f>Unrestricted_1!D13</f>
        <v>53927.26</v>
      </c>
      <c r="D9" s="26">
        <f>Unrestricted_1!E13</f>
        <v>339952.99</v>
      </c>
      <c r="E9" s="26">
        <f>Unrestricted_1!F13</f>
        <v>36654.480000000003</v>
      </c>
      <c r="F9" s="27">
        <f>+Unrestricted_1!C13</f>
        <v>0</v>
      </c>
      <c r="H9" s="27">
        <f t="shared" ref="H9:H14" si="0">SUM(C9:G9)</f>
        <v>430534.73</v>
      </c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137" t="s">
        <v>1257</v>
      </c>
    </row>
    <row r="10" spans="1:46" s="27" customFormat="1" ht="15.6">
      <c r="A10" s="25" t="s">
        <v>14</v>
      </c>
      <c r="B10" s="25" t="s">
        <v>15</v>
      </c>
      <c r="C10" s="26">
        <f>Unrestricted_1!D14</f>
        <v>9291662.9299999997</v>
      </c>
      <c r="D10" s="26">
        <f>Unrestricted_1!E14</f>
        <v>1624125.5</v>
      </c>
      <c r="E10" s="26">
        <f>Unrestricted_1!F14</f>
        <v>1595321.5</v>
      </c>
      <c r="F10" s="27">
        <f>+Unrestricted_1!C14</f>
        <v>206091518.34999999</v>
      </c>
      <c r="H10" s="27">
        <f t="shared" si="0"/>
        <v>218602628.28</v>
      </c>
      <c r="I10" s="25"/>
      <c r="J10" s="25"/>
      <c r="K10" s="25"/>
      <c r="L10" s="25"/>
      <c r="M10" s="28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T10" s="137" t="s">
        <v>1257</v>
      </c>
    </row>
    <row r="11" spans="1:46" s="27" customFormat="1" ht="15.6">
      <c r="A11" s="25" t="s">
        <v>16</v>
      </c>
      <c r="B11" s="25" t="s">
        <v>17</v>
      </c>
      <c r="C11" s="26">
        <f>Unrestricted_1!D15</f>
        <v>6636806.0199999996</v>
      </c>
      <c r="D11" s="26">
        <f>Unrestricted_1!E15</f>
        <v>1568620.58</v>
      </c>
      <c r="E11" s="26">
        <f>Unrestricted_1!F15</f>
        <v>1070595.8500000001</v>
      </c>
      <c r="F11" s="27">
        <f>+Unrestricted_1!C15</f>
        <v>90266085.299999997</v>
      </c>
      <c r="H11" s="27">
        <f t="shared" si="0"/>
        <v>99542107.75</v>
      </c>
      <c r="I11" s="25"/>
      <c r="J11" s="25"/>
      <c r="K11" s="25"/>
      <c r="L11" s="25"/>
      <c r="M11" s="28"/>
      <c r="N11" s="25">
        <f>+M11+M10+M9</f>
        <v>0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T11" s="137" t="s">
        <v>1257</v>
      </c>
    </row>
    <row r="12" spans="1:46" s="27" customFormat="1" ht="15.6">
      <c r="A12" s="25" t="s">
        <v>18</v>
      </c>
      <c r="B12" s="25" t="s">
        <v>19</v>
      </c>
      <c r="C12" s="26">
        <f>+Unrestricted_1!D16</f>
        <v>858020</v>
      </c>
      <c r="D12" s="26">
        <f>+Unrestricted_1!E16</f>
        <v>117263.18</v>
      </c>
      <c r="E12" s="26">
        <f>+Unrestricted_1!F16</f>
        <v>298417.03000000003</v>
      </c>
      <c r="F12" s="26">
        <f>+Unrestricted_1!C16</f>
        <v>526844.62</v>
      </c>
      <c r="H12" s="27">
        <f t="shared" si="0"/>
        <v>1800544.83</v>
      </c>
      <c r="I12" s="25"/>
      <c r="J12" s="25"/>
      <c r="K12" s="25"/>
      <c r="L12" s="25"/>
      <c r="M12" s="28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T12" s="137" t="s">
        <v>1257</v>
      </c>
    </row>
    <row r="13" spans="1:46" s="27" customFormat="1" ht="15.6">
      <c r="B13" s="27" t="s">
        <v>20</v>
      </c>
      <c r="C13" s="26">
        <f>-'Enrollment Fee Revenue_4'!C13</f>
        <v>-5935707</v>
      </c>
      <c r="D13" s="26">
        <f>-'Enrollment Fee Revenue_4'!D13</f>
        <v>-1170526.5</v>
      </c>
      <c r="E13" s="26">
        <f>-'Enrollment Fee Revenue_4'!E13</f>
        <v>-698510</v>
      </c>
      <c r="F13" s="26">
        <f>'Enrollment Fee Revenue_4'!F13</f>
        <v>7804743.5</v>
      </c>
      <c r="H13" s="27">
        <f t="shared" si="0"/>
        <v>0</v>
      </c>
      <c r="M13" s="29"/>
      <c r="AT13" s="137" t="s">
        <v>1257</v>
      </c>
    </row>
    <row r="14" spans="1:46" s="27" customFormat="1" ht="15.6">
      <c r="A14" s="25"/>
      <c r="B14" s="25" t="s">
        <v>21</v>
      </c>
      <c r="C14" s="26">
        <v>174269222</v>
      </c>
      <c r="D14" s="26">
        <v>36100754</v>
      </c>
      <c r="E14" s="26">
        <v>33739256</v>
      </c>
      <c r="F14" s="27">
        <v>-243071847</v>
      </c>
      <c r="G14" s="27">
        <v>-1037385</v>
      </c>
      <c r="H14" s="27">
        <f t="shared" si="0"/>
        <v>0</v>
      </c>
      <c r="I14" s="25"/>
      <c r="J14" s="25"/>
      <c r="K14" s="25"/>
      <c r="L14" s="25"/>
      <c r="M14" s="28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7" t="s">
        <v>316</v>
      </c>
      <c r="AT14" s="137" t="s">
        <v>1257</v>
      </c>
    </row>
    <row r="15" spans="1:46" s="27" customFormat="1" ht="16.2" thickBot="1">
      <c r="A15" s="25"/>
      <c r="B15" s="25"/>
      <c r="C15" s="26"/>
      <c r="D15" s="26"/>
      <c r="E15" s="26"/>
      <c r="I15" s="25"/>
      <c r="J15" s="25"/>
      <c r="K15" s="25"/>
      <c r="L15" s="25"/>
      <c r="M15" s="28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T15" s="137"/>
    </row>
    <row r="16" spans="1:46" s="42" customFormat="1" ht="16.2" thickBot="1">
      <c r="A16" s="178"/>
      <c r="B16" s="178" t="s">
        <v>22</v>
      </c>
      <c r="C16" s="40">
        <f>SUM(C9:C14)</f>
        <v>185173931.21000001</v>
      </c>
      <c r="D16" s="132">
        <f>SUM(D9:D14)</f>
        <v>38580189.75</v>
      </c>
      <c r="E16" s="132">
        <f>SUM(E9:E14)</f>
        <v>36041734.859999999</v>
      </c>
      <c r="F16" s="132">
        <f>SUM(F9:F14)</f>
        <v>61617344.769999981</v>
      </c>
      <c r="G16" s="132">
        <f>SUM(G9:G14)</f>
        <v>-1037385</v>
      </c>
      <c r="H16" s="132">
        <f>SUM(H9:AR14)</f>
        <v>320375815.58999997</v>
      </c>
      <c r="I16" s="42">
        <v>108589463.25</v>
      </c>
      <c r="J16" s="42">
        <f>+H16-I16</f>
        <v>211786352.33999997</v>
      </c>
      <c r="K16" s="42">
        <v>102495067.02</v>
      </c>
      <c r="L16" s="42">
        <f>+H16-K16</f>
        <v>217880748.56999999</v>
      </c>
      <c r="M16" s="44"/>
      <c r="AS16" s="129" t="s">
        <v>10</v>
      </c>
      <c r="AT16" s="131"/>
    </row>
    <row r="17" spans="1:47" s="32" customFormat="1" ht="15.6">
      <c r="C17" s="30"/>
      <c r="D17" s="28"/>
      <c r="E17" s="28"/>
      <c r="F17" s="28"/>
      <c r="G17" s="28"/>
      <c r="H17" s="28"/>
      <c r="L17" s="33"/>
      <c r="M17" s="28"/>
      <c r="AS17" s="33"/>
      <c r="AT17" s="34"/>
    </row>
    <row r="18" spans="1:47" s="32" customFormat="1" ht="15.6">
      <c r="B18" s="34" t="s">
        <v>23</v>
      </c>
      <c r="C18" s="30"/>
      <c r="D18" s="28"/>
      <c r="E18" s="28"/>
      <c r="F18" s="28"/>
      <c r="G18" s="28"/>
      <c r="H18" s="28"/>
      <c r="M18" s="28"/>
      <c r="AT18" s="34"/>
    </row>
    <row r="19" spans="1:47" s="32" customFormat="1" ht="15.6">
      <c r="A19" s="32" t="s">
        <v>24</v>
      </c>
      <c r="B19" s="32" t="s">
        <v>25</v>
      </c>
      <c r="C19" s="35">
        <f>+Unrestricted_1!D4</f>
        <v>61304667.920000002</v>
      </c>
      <c r="D19" s="35">
        <f>+Unrestricted_1!E4</f>
        <v>12455664.41</v>
      </c>
      <c r="E19" s="35">
        <f>+Unrestricted_1!F4</f>
        <v>12368980.310000001</v>
      </c>
      <c r="F19" s="36">
        <f>+Unrestricted_1!C4</f>
        <v>1918128.1</v>
      </c>
      <c r="G19" s="36"/>
      <c r="H19" s="36">
        <f t="shared" ref="H19:H28" si="1">SUM(C19:G19)</f>
        <v>88047440.739999995</v>
      </c>
      <c r="M19" s="28"/>
      <c r="AS19" s="97">
        <f>Unrestricted_1!G4</f>
        <v>88047440.739999995</v>
      </c>
      <c r="AT19" s="137" t="s">
        <v>1257</v>
      </c>
    </row>
    <row r="20" spans="1:47" s="32" customFormat="1" ht="15.6">
      <c r="A20" s="32" t="s">
        <v>26</v>
      </c>
      <c r="B20" s="32" t="s">
        <v>27</v>
      </c>
      <c r="C20" s="35">
        <f>+Unrestricted_1!D5</f>
        <v>20894237.390000001</v>
      </c>
      <c r="D20" s="35">
        <f>+Unrestricted_1!E5</f>
        <v>5576230.8499999996</v>
      </c>
      <c r="E20" s="35">
        <f>+Unrestricted_1!F5</f>
        <v>5457021.21</v>
      </c>
      <c r="F20" s="36">
        <f>+Unrestricted_1!C5</f>
        <v>12158417.119999999</v>
      </c>
      <c r="G20" s="36"/>
      <c r="H20" s="36">
        <f t="shared" si="1"/>
        <v>44085906.57</v>
      </c>
      <c r="M20" s="28"/>
      <c r="AS20" s="97">
        <f>+Unrestricted_1!G5</f>
        <v>44085906.57</v>
      </c>
      <c r="AT20" s="137" t="s">
        <v>1257</v>
      </c>
    </row>
    <row r="21" spans="1:47" s="32" customFormat="1" ht="15.6">
      <c r="A21" s="32" t="s">
        <v>28</v>
      </c>
      <c r="B21" s="32" t="s">
        <v>29</v>
      </c>
      <c r="C21" s="35">
        <f>+Unrestricted_1!D6</f>
        <v>37841600.700000003</v>
      </c>
      <c r="D21" s="35">
        <f>+Unrestricted_1!E6</f>
        <v>8031593.2400000002</v>
      </c>
      <c r="E21" s="35">
        <f>+Unrestricted_1!F6</f>
        <v>7982423.4299999997</v>
      </c>
      <c r="F21" s="36">
        <f>+Unrestricted_1!C6</f>
        <v>9153450.5600000005</v>
      </c>
      <c r="G21" s="36"/>
      <c r="H21" s="36">
        <f t="shared" si="1"/>
        <v>63009067.930000007</v>
      </c>
      <c r="M21" s="28"/>
      <c r="AS21" s="97">
        <f>+Unrestricted_1!G6</f>
        <v>63009067.93</v>
      </c>
      <c r="AT21" s="137" t="s">
        <v>1257</v>
      </c>
    </row>
    <row r="22" spans="1:47" s="32" customFormat="1" ht="15.6">
      <c r="A22" s="32" t="s">
        <v>30</v>
      </c>
      <c r="B22" s="32" t="s">
        <v>31</v>
      </c>
      <c r="C22" s="35">
        <f>+Unrestricted_1!D7</f>
        <v>1366567.51</v>
      </c>
      <c r="D22" s="35">
        <f>+Unrestricted_1!E7</f>
        <v>425762.91</v>
      </c>
      <c r="E22" s="35">
        <f>+Unrestricted_1!F7</f>
        <v>268874.7</v>
      </c>
      <c r="F22" s="36">
        <f>+Unrestricted_1!C7</f>
        <v>-58173.64</v>
      </c>
      <c r="G22" s="36"/>
      <c r="H22" s="36">
        <f t="shared" si="1"/>
        <v>2003031.48</v>
      </c>
      <c r="M22" s="28"/>
      <c r="AS22" s="97">
        <f>+Unrestricted_1!G7</f>
        <v>2003031.48</v>
      </c>
      <c r="AT22" s="137" t="s">
        <v>1257</v>
      </c>
    </row>
    <row r="23" spans="1:47" s="32" customFormat="1" ht="15.6">
      <c r="A23" s="32" t="s">
        <v>32</v>
      </c>
      <c r="B23" s="32" t="s">
        <v>33</v>
      </c>
      <c r="C23" s="35">
        <f>+Unrestricted_1!D8</f>
        <v>16585740.9</v>
      </c>
      <c r="D23" s="35">
        <f>+Unrestricted_1!E8</f>
        <v>3145805.77</v>
      </c>
      <c r="E23" s="35">
        <f>+Unrestricted_1!F8</f>
        <v>2664198.9</v>
      </c>
      <c r="F23" s="36">
        <f>+Unrestricted_1!C8</f>
        <v>11637791.93</v>
      </c>
      <c r="G23" s="36"/>
      <c r="H23" s="36">
        <f t="shared" si="1"/>
        <v>34033537.5</v>
      </c>
      <c r="M23" s="28"/>
      <c r="AS23" s="97">
        <f>+Unrestricted_1!G8</f>
        <v>34033537.5</v>
      </c>
      <c r="AT23" s="137" t="s">
        <v>1257</v>
      </c>
    </row>
    <row r="24" spans="1:47" s="32" customFormat="1" ht="15.6">
      <c r="A24" s="32" t="s">
        <v>34</v>
      </c>
      <c r="B24" s="32" t="s">
        <v>35</v>
      </c>
      <c r="C24" s="36">
        <f>SUM('DO Chargeback '!E39)/2</f>
        <v>376751.87</v>
      </c>
      <c r="D24" s="36"/>
      <c r="E24" s="36"/>
      <c r="F24" s="36">
        <f>-C24</f>
        <v>-376751.87</v>
      </c>
      <c r="H24" s="36">
        <f t="shared" si="1"/>
        <v>0</v>
      </c>
      <c r="M24" s="28"/>
      <c r="AS24" s="97"/>
      <c r="AT24" s="137" t="s">
        <v>1257</v>
      </c>
    </row>
    <row r="25" spans="1:47" s="32" customFormat="1" ht="15.6">
      <c r="A25" s="32" t="s">
        <v>36</v>
      </c>
      <c r="B25" s="32" t="s">
        <v>37</v>
      </c>
      <c r="C25" s="36">
        <f>+Unrestricted_1!D9</f>
        <v>3659508.27</v>
      </c>
      <c r="D25" s="36">
        <f>+Unrestricted_1!E9</f>
        <v>465660.8</v>
      </c>
      <c r="E25" s="36">
        <f>+Unrestricted_1!F9</f>
        <v>330094.11</v>
      </c>
      <c r="F25" s="36">
        <f>+Unrestricted_1!C9</f>
        <v>2017116.03</v>
      </c>
      <c r="G25" s="36"/>
      <c r="H25" s="36">
        <f>SUM(C25:G25)</f>
        <v>6472379.21</v>
      </c>
      <c r="M25" s="28"/>
      <c r="AS25" s="97">
        <f>+Unrestricted_1!G9</f>
        <v>6472379.21</v>
      </c>
      <c r="AT25" s="137" t="s">
        <v>1257</v>
      </c>
    </row>
    <row r="26" spans="1:47" s="32" customFormat="1" ht="15.6">
      <c r="A26" s="32" t="s">
        <v>38</v>
      </c>
      <c r="B26" s="32" t="s">
        <v>39</v>
      </c>
      <c r="C26" s="36">
        <f>+Unrestricted_1!D10</f>
        <v>195774.96</v>
      </c>
      <c r="D26" s="36">
        <f>+Unrestricted_1!E10</f>
        <v>6959.66</v>
      </c>
      <c r="E26" s="36">
        <f>+Unrestricted_1!F10</f>
        <v>150000</v>
      </c>
      <c r="F26" s="36">
        <f>+Unrestricted_1!C10</f>
        <v>5729646</v>
      </c>
      <c r="G26" s="36"/>
      <c r="H26" s="36">
        <f t="shared" si="1"/>
        <v>6082380.6200000001</v>
      </c>
      <c r="M26" s="28"/>
      <c r="AS26" s="97">
        <f>+Unrestricted_1!G10</f>
        <v>6082380.6200000001</v>
      </c>
      <c r="AT26" s="137" t="s">
        <v>1257</v>
      </c>
    </row>
    <row r="27" spans="1:47" s="32" customFormat="1" ht="15.6">
      <c r="A27" s="32" t="s">
        <v>40</v>
      </c>
      <c r="B27" s="32" t="s">
        <v>41</v>
      </c>
      <c r="C27" s="36">
        <f>+Unrestricted_1!D11</f>
        <v>45306.04</v>
      </c>
      <c r="D27" s="36">
        <f>+Unrestricted_1!E11</f>
        <v>1286.81</v>
      </c>
      <c r="E27" s="36">
        <f>+Unrestricted_1!F11</f>
        <v>173415.57</v>
      </c>
      <c r="F27" s="36">
        <f>+Unrestricted_1!C11</f>
        <v>1701183.58</v>
      </c>
      <c r="G27" s="36"/>
      <c r="H27" s="36">
        <f t="shared" si="1"/>
        <v>1921192</v>
      </c>
      <c r="M27" s="28"/>
      <c r="AS27" s="97">
        <f>+Unrestricted_1!G11</f>
        <v>1921192</v>
      </c>
      <c r="AT27" s="137" t="s">
        <v>1257</v>
      </c>
      <c r="AU27" s="192"/>
    </row>
    <row r="28" spans="1:47" s="32" customFormat="1" ht="15.6">
      <c r="A28" s="32" t="s">
        <v>42</v>
      </c>
      <c r="B28" s="32" t="s">
        <v>43</v>
      </c>
      <c r="C28" s="36">
        <f>+Unrestricted_1!D12</f>
        <v>8708984.6400000006</v>
      </c>
      <c r="D28" s="36">
        <f>+Unrestricted_1!E12</f>
        <v>5017017.8099999996</v>
      </c>
      <c r="E28" s="36">
        <f>+Unrestricted_1!F12</f>
        <v>5724017.8099999996</v>
      </c>
      <c r="F28" s="36">
        <f>+Unrestricted_1!C12</f>
        <v>27037.5</v>
      </c>
      <c r="G28" s="36"/>
      <c r="H28" s="36">
        <f t="shared" si="1"/>
        <v>19477057.759999998</v>
      </c>
      <c r="K28" s="28"/>
      <c r="L28" s="37"/>
      <c r="M28" s="28"/>
      <c r="AS28" s="97">
        <f>+Unrestricted_1!G12</f>
        <v>19477057.760000002</v>
      </c>
      <c r="AT28" s="137" t="s">
        <v>1257</v>
      </c>
    </row>
    <row r="29" spans="1:47" s="32" customFormat="1" ht="16.2" thickBot="1">
      <c r="B29" s="32" t="s">
        <v>44</v>
      </c>
      <c r="C29" s="36"/>
      <c r="D29" s="36"/>
      <c r="E29" s="36"/>
      <c r="F29" s="36"/>
      <c r="G29" s="36"/>
      <c r="H29" s="36"/>
      <c r="K29" s="28"/>
      <c r="L29" s="37"/>
      <c r="M29" s="28"/>
      <c r="AS29" s="97"/>
      <c r="AT29" s="137"/>
    </row>
    <row r="30" spans="1:47" s="39" customFormat="1" ht="16.2" thickBot="1">
      <c r="A30" s="178"/>
      <c r="B30" s="178" t="s">
        <v>45</v>
      </c>
      <c r="C30" s="40">
        <f t="shared" ref="C30:AR30" si="2">SUM(C19:C28)</f>
        <v>150979140.20000005</v>
      </c>
      <c r="D30" s="132">
        <f t="shared" si="2"/>
        <v>35125982.259999998</v>
      </c>
      <c r="E30" s="132">
        <f t="shared" si="2"/>
        <v>35119026.039999999</v>
      </c>
      <c r="F30" s="132">
        <f t="shared" si="2"/>
        <v>43907845.310000002</v>
      </c>
      <c r="G30" s="132">
        <f t="shared" si="2"/>
        <v>0</v>
      </c>
      <c r="H30" s="132">
        <f t="shared" si="2"/>
        <v>265131993.81</v>
      </c>
      <c r="I30" s="132">
        <f t="shared" si="2"/>
        <v>0</v>
      </c>
      <c r="J30" s="132">
        <f t="shared" si="2"/>
        <v>0</v>
      </c>
      <c r="K30" s="132">
        <f t="shared" si="2"/>
        <v>0</v>
      </c>
      <c r="L30" s="132">
        <f t="shared" si="2"/>
        <v>0</v>
      </c>
      <c r="M30" s="132">
        <f t="shared" si="2"/>
        <v>0</v>
      </c>
      <c r="N30" s="132">
        <f t="shared" si="2"/>
        <v>0</v>
      </c>
      <c r="O30" s="132">
        <f t="shared" si="2"/>
        <v>0</v>
      </c>
      <c r="P30" s="132">
        <f t="shared" si="2"/>
        <v>0</v>
      </c>
      <c r="Q30" s="132">
        <f t="shared" si="2"/>
        <v>0</v>
      </c>
      <c r="R30" s="132">
        <f t="shared" si="2"/>
        <v>0</v>
      </c>
      <c r="S30" s="132">
        <f t="shared" si="2"/>
        <v>0</v>
      </c>
      <c r="T30" s="132">
        <f t="shared" si="2"/>
        <v>0</v>
      </c>
      <c r="U30" s="132">
        <f t="shared" si="2"/>
        <v>0</v>
      </c>
      <c r="V30" s="132">
        <f t="shared" si="2"/>
        <v>0</v>
      </c>
      <c r="W30" s="132">
        <f t="shared" si="2"/>
        <v>0</v>
      </c>
      <c r="X30" s="132">
        <f t="shared" si="2"/>
        <v>0</v>
      </c>
      <c r="Y30" s="132">
        <f t="shared" si="2"/>
        <v>0</v>
      </c>
      <c r="Z30" s="132">
        <f t="shared" si="2"/>
        <v>0</v>
      </c>
      <c r="AA30" s="132">
        <f t="shared" si="2"/>
        <v>0</v>
      </c>
      <c r="AB30" s="132">
        <f t="shared" si="2"/>
        <v>0</v>
      </c>
      <c r="AC30" s="132">
        <f t="shared" si="2"/>
        <v>0</v>
      </c>
      <c r="AD30" s="132">
        <f t="shared" si="2"/>
        <v>0</v>
      </c>
      <c r="AE30" s="132">
        <f t="shared" si="2"/>
        <v>0</v>
      </c>
      <c r="AF30" s="132">
        <f t="shared" si="2"/>
        <v>0</v>
      </c>
      <c r="AG30" s="132">
        <f t="shared" si="2"/>
        <v>0</v>
      </c>
      <c r="AH30" s="132">
        <f t="shared" si="2"/>
        <v>0</v>
      </c>
      <c r="AI30" s="132">
        <f t="shared" si="2"/>
        <v>0</v>
      </c>
      <c r="AJ30" s="132">
        <f t="shared" si="2"/>
        <v>0</v>
      </c>
      <c r="AK30" s="132">
        <f t="shared" si="2"/>
        <v>0</v>
      </c>
      <c r="AL30" s="132">
        <f t="shared" si="2"/>
        <v>0</v>
      </c>
      <c r="AM30" s="132">
        <f t="shared" si="2"/>
        <v>0</v>
      </c>
      <c r="AN30" s="132">
        <f t="shared" si="2"/>
        <v>0</v>
      </c>
      <c r="AO30" s="132">
        <f t="shared" si="2"/>
        <v>0</v>
      </c>
      <c r="AP30" s="132">
        <f t="shared" si="2"/>
        <v>0</v>
      </c>
      <c r="AQ30" s="132">
        <f t="shared" si="2"/>
        <v>0</v>
      </c>
      <c r="AR30" s="132">
        <f t="shared" si="2"/>
        <v>0</v>
      </c>
      <c r="AS30" s="129" t="s">
        <v>10</v>
      </c>
      <c r="AT30" s="136"/>
      <c r="AU30" s="43"/>
    </row>
    <row r="31" spans="1:47" s="32" customFormat="1" ht="15.6">
      <c r="C31" s="30"/>
      <c r="D31" s="28"/>
      <c r="E31" s="28"/>
      <c r="F31" s="28"/>
      <c r="G31" s="28"/>
      <c r="H31" s="28"/>
      <c r="L31" s="33"/>
      <c r="M31" s="28"/>
      <c r="AT31" s="143"/>
    </row>
    <row r="32" spans="1:47" s="32" customFormat="1" ht="15.6">
      <c r="B32" s="32" t="s">
        <v>46</v>
      </c>
      <c r="C32" s="26">
        <f>(+$C$63)*C48*-1</f>
        <v>-31457633.116138671</v>
      </c>
      <c r="D32" s="26">
        <f>(+$C$63)*D48*-1</f>
        <v>-5187936.5648833923</v>
      </c>
      <c r="E32" s="26">
        <f>(+$C$63)*E48*-1</f>
        <v>-5232670.3289779359</v>
      </c>
      <c r="F32" s="27">
        <f>(SUM(C32:E32)*-1)</f>
        <v>41878240.009999998</v>
      </c>
      <c r="G32" s="27"/>
      <c r="H32" s="27">
        <f>SUM(C32:G32)</f>
        <v>0</v>
      </c>
      <c r="M32" s="28"/>
      <c r="AT32" s="143"/>
      <c r="AU32" s="37"/>
    </row>
    <row r="33" spans="1:47" s="32" customFormat="1" ht="15.6">
      <c r="B33" s="32" t="s">
        <v>323</v>
      </c>
      <c r="C33" s="26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ref="H33:H38" si="3">SUM(C33:G33)</f>
        <v>0</v>
      </c>
      <c r="I33" s="27">
        <f>SUM(D33:H33)</f>
        <v>0</v>
      </c>
      <c r="J33" s="27">
        <f>SUM(E33:I33)</f>
        <v>0</v>
      </c>
      <c r="M33" s="29"/>
      <c r="AS33" s="37"/>
      <c r="AT33" s="34"/>
    </row>
    <row r="34" spans="1:47" s="32" customFormat="1" ht="15.6">
      <c r="B34" s="32" t="s">
        <v>322</v>
      </c>
      <c r="C34" s="26"/>
      <c r="D34" s="26"/>
      <c r="E34" s="26"/>
      <c r="F34" s="37"/>
      <c r="G34" s="27">
        <f>-F34</f>
        <v>0</v>
      </c>
      <c r="H34" s="27">
        <f t="shared" si="3"/>
        <v>0</v>
      </c>
      <c r="L34" s="37"/>
      <c r="M34" s="29"/>
      <c r="AR34" s="33"/>
      <c r="AT34" s="34"/>
    </row>
    <row r="35" spans="1:47" s="32" customFormat="1" ht="15.6">
      <c r="B35" s="32" t="s">
        <v>322</v>
      </c>
      <c r="C35" s="29"/>
      <c r="D35" s="29"/>
      <c r="E35" s="29"/>
      <c r="F35" s="27">
        <f>-F16+'DO CE'!F36-'Carryover Calculation Base'!C60-C62</f>
        <v>-60178816.019999973</v>
      </c>
      <c r="G35" s="27">
        <f>-F35</f>
        <v>60178816.019999973</v>
      </c>
      <c r="H35" s="27">
        <f t="shared" si="3"/>
        <v>0</v>
      </c>
      <c r="M35" s="29"/>
      <c r="AS35" s="135"/>
      <c r="AT35" s="34"/>
    </row>
    <row r="36" spans="1:47" s="32" customFormat="1" ht="15.6">
      <c r="B36" s="32" t="s">
        <v>47</v>
      </c>
      <c r="C36" s="30"/>
      <c r="D36" s="30"/>
      <c r="E36" s="30"/>
      <c r="F36" s="25">
        <v>0</v>
      </c>
      <c r="G36" s="25"/>
      <c r="H36" s="27">
        <f t="shared" si="3"/>
        <v>0</v>
      </c>
      <c r="M36" s="28"/>
      <c r="AT36" s="34"/>
    </row>
    <row r="37" spans="1:47" s="32" customFormat="1" ht="15.6">
      <c r="B37" s="32" t="s">
        <v>48</v>
      </c>
      <c r="C37" s="30"/>
      <c r="D37" s="30">
        <v>0</v>
      </c>
      <c r="E37" s="30"/>
      <c r="F37" s="25">
        <v>0</v>
      </c>
      <c r="G37" s="25"/>
      <c r="H37" s="27">
        <f t="shared" si="3"/>
        <v>0</v>
      </c>
      <c r="M37" s="28"/>
      <c r="AT37" s="34"/>
    </row>
    <row r="38" spans="1:47" s="32" customFormat="1" ht="16.2" thickBot="1">
      <c r="B38" s="32" t="s">
        <v>1582</v>
      </c>
      <c r="C38" s="31"/>
      <c r="D38" s="31"/>
      <c r="E38" s="31"/>
      <c r="F38" s="25"/>
      <c r="G38" s="25"/>
      <c r="H38" s="27">
        <f t="shared" si="3"/>
        <v>0</v>
      </c>
      <c r="M38" s="28"/>
      <c r="AT38" s="34"/>
    </row>
    <row r="39" spans="1:47" s="38" customFormat="1" ht="16.2" thickBot="1">
      <c r="A39" s="40"/>
      <c r="B39" s="40" t="s">
        <v>49</v>
      </c>
      <c r="C39" s="40">
        <f>+C6+C16-C30+SUM(C32:C37)</f>
        <v>71116440.893861294</v>
      </c>
      <c r="D39" s="40">
        <f>+D6+D16-D30+SUM(D32:D37)</f>
        <v>17892802.92511661</v>
      </c>
      <c r="E39" s="40">
        <f>+E6+E16-E30+SUM(E32:E37)</f>
        <v>10555930.491022065</v>
      </c>
      <c r="F39" s="40">
        <f>+F6+F16-F30+SUM(F32:F37)</f>
        <v>458590.45000000298</v>
      </c>
      <c r="G39" s="40">
        <f>+G6+G16-G30+SUM(G32:G38)</f>
        <v>132675275.01999998</v>
      </c>
      <c r="H39" s="40">
        <f>+H6+H16-H30+SUM(H32:AR38)</f>
        <v>232699039.77999997</v>
      </c>
      <c r="I39" s="39"/>
      <c r="J39" s="41">
        <f>+H39-H6</f>
        <v>55243821.779999971</v>
      </c>
      <c r="K39" s="42"/>
      <c r="L39" s="43">
        <f>+H39-K39</f>
        <v>232699039.77999997</v>
      </c>
      <c r="M39" s="44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44">
        <f>SUM(C39:G39)</f>
        <v>232699039.77999997</v>
      </c>
      <c r="AR39" s="41"/>
      <c r="AS39" s="196"/>
      <c r="AT39" s="137"/>
      <c r="AU39" s="45"/>
    </row>
    <row r="40" spans="1:47" s="32" customFormat="1" ht="16.2" thickBot="1">
      <c r="C40" s="30"/>
      <c r="D40" s="28"/>
      <c r="E40" s="28"/>
      <c r="F40" s="28"/>
      <c r="G40" s="28"/>
      <c r="H40" s="28"/>
      <c r="K40" s="37"/>
      <c r="M40" s="28"/>
      <c r="AT40" s="34"/>
    </row>
    <row r="41" spans="1:47" s="38" customFormat="1" ht="16.2" thickBot="1">
      <c r="A41" s="40"/>
      <c r="B41" s="40" t="s">
        <v>50</v>
      </c>
      <c r="C41" s="40">
        <f t="shared" ref="C41:H41" si="4">+C39-C6</f>
        <v>2737157.8938612938</v>
      </c>
      <c r="D41" s="40">
        <f t="shared" si="4"/>
        <v>-1733729.0748833902</v>
      </c>
      <c r="E41" s="40">
        <f t="shared" si="4"/>
        <v>-4309961.5089779347</v>
      </c>
      <c r="F41" s="40">
        <f t="shared" si="4"/>
        <v>-591076.54999999702</v>
      </c>
      <c r="G41" s="40">
        <f t="shared" si="4"/>
        <v>59141431.019999981</v>
      </c>
      <c r="H41" s="40">
        <f t="shared" si="4"/>
        <v>55243821.779999971</v>
      </c>
      <c r="I41" s="39"/>
      <c r="J41" s="39"/>
      <c r="K41" s="39"/>
      <c r="L41" s="39"/>
      <c r="M41" s="44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45"/>
      <c r="AT41" s="143"/>
      <c r="AU41" s="45"/>
    </row>
    <row r="42" spans="1:47" s="32" customFormat="1" ht="16.2" thickBot="1">
      <c r="C42" s="30"/>
      <c r="D42" s="28"/>
      <c r="E42" s="28"/>
      <c r="F42" s="28"/>
      <c r="G42" s="28"/>
      <c r="H42" s="28"/>
      <c r="M42" s="28"/>
      <c r="AS42" s="15"/>
      <c r="AT42" s="34"/>
    </row>
    <row r="43" spans="1:47" s="38" customFormat="1" ht="16.2" thickBot="1">
      <c r="A43" s="40"/>
      <c r="B43" s="40" t="s">
        <v>51</v>
      </c>
      <c r="C43" s="187">
        <f>+C39/(C30)</f>
        <v>0.4710348780609977</v>
      </c>
      <c r="D43" s="187">
        <f>+D39/(D30)</f>
        <v>0.509389397075799</v>
      </c>
      <c r="E43" s="187">
        <f>+E39/(E30)</f>
        <v>0.30057583257004428</v>
      </c>
      <c r="F43" s="187">
        <f>+F39/(F30)</f>
        <v>1.0444385206384953E-2</v>
      </c>
      <c r="G43" s="40"/>
      <c r="H43" s="40">
        <f>+H39/(H30)%</f>
        <v>87.767242435010587</v>
      </c>
      <c r="I43" s="39"/>
      <c r="J43" s="41">
        <f>+G39+F39-G6</f>
        <v>59600021.469999984</v>
      </c>
      <c r="K43" s="39"/>
      <c r="L43" s="39"/>
      <c r="M43" s="44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179"/>
      <c r="AT43" s="34"/>
    </row>
    <row r="44" spans="1:47" s="32" customFormat="1" ht="15.6">
      <c r="C44" s="30"/>
      <c r="D44" s="28"/>
      <c r="E44" s="28"/>
      <c r="F44" s="28"/>
      <c r="G44" s="28"/>
      <c r="H44" s="28"/>
      <c r="M44" s="28"/>
      <c r="AS44" s="33"/>
      <c r="AT44" s="34"/>
    </row>
    <row r="45" spans="1:47" s="32" customFormat="1" ht="15.6">
      <c r="C45" s="28"/>
      <c r="D45" s="28"/>
      <c r="E45" s="28"/>
      <c r="F45" s="37"/>
      <c r="G45" s="28"/>
      <c r="H45" s="28"/>
      <c r="M45" s="28"/>
      <c r="AS45" s="33"/>
      <c r="AT45" s="34"/>
    </row>
    <row r="46" spans="1:47" s="32" customFormat="1" ht="16.2" thickBot="1">
      <c r="B46" s="46" t="s">
        <v>52</v>
      </c>
      <c r="C46" s="30"/>
      <c r="D46" s="28"/>
      <c r="E46" s="28"/>
      <c r="G46" s="28"/>
      <c r="H46" s="28"/>
      <c r="M46" s="28"/>
      <c r="AT46" s="34"/>
    </row>
    <row r="47" spans="1:47" s="32" customFormat="1" ht="15.6">
      <c r="B47" s="32" t="s">
        <v>53</v>
      </c>
      <c r="C47" s="26"/>
      <c r="D47" s="29"/>
      <c r="E47" s="29"/>
      <c r="F47" s="33">
        <f>SUM(C47:E47)</f>
        <v>0</v>
      </c>
      <c r="G47" s="28"/>
      <c r="H47" s="28"/>
      <c r="M47" s="28"/>
      <c r="AT47" s="34"/>
    </row>
    <row r="48" spans="1:47" ht="15">
      <c r="B48" s="32" t="s">
        <v>1501</v>
      </c>
      <c r="C48" s="47">
        <f>+'FY25 Adopted Budget Allocation'!Y34</f>
        <v>0.75116893901527337</v>
      </c>
      <c r="D48" s="47">
        <f>+'FY25 Adopted Budget Allocation'!Y35</f>
        <v>0.12388143732030234</v>
      </c>
      <c r="E48" s="47">
        <f>+'FY25 Adopted Budget Allocation'!Y36</f>
        <v>0.12494962366442429</v>
      </c>
      <c r="F48" s="48">
        <f>SUM(C48:E48)</f>
        <v>1</v>
      </c>
    </row>
    <row r="50" spans="2:46" ht="13.8" thickBot="1"/>
    <row r="51" spans="2:46" ht="14.4" thickTop="1" thickBot="1">
      <c r="B51" s="49" t="s">
        <v>54</v>
      </c>
      <c r="C51" s="50" t="s">
        <v>55</v>
      </c>
      <c r="D51" s="51" t="s">
        <v>56</v>
      </c>
      <c r="E51" s="51" t="s">
        <v>57</v>
      </c>
      <c r="F51" s="51" t="s">
        <v>58</v>
      </c>
      <c r="G51" s="51" t="s">
        <v>59</v>
      </c>
      <c r="H51" s="93" t="s">
        <v>60</v>
      </c>
      <c r="I51" s="52" t="s">
        <v>60</v>
      </c>
      <c r="J51" s="51" t="s">
        <v>59</v>
      </c>
      <c r="K51" s="52" t="s">
        <v>60</v>
      </c>
      <c r="L51" s="51" t="s">
        <v>59</v>
      </c>
      <c r="M51" s="52" t="s">
        <v>60</v>
      </c>
      <c r="N51" s="51" t="s">
        <v>59</v>
      </c>
      <c r="O51" s="52" t="s">
        <v>60</v>
      </c>
      <c r="P51" s="51" t="s">
        <v>59</v>
      </c>
      <c r="Q51" s="52" t="s">
        <v>60</v>
      </c>
      <c r="R51" s="51" t="s">
        <v>59</v>
      </c>
      <c r="S51" s="52" t="s">
        <v>60</v>
      </c>
      <c r="T51" s="51" t="s">
        <v>59</v>
      </c>
      <c r="U51" s="52" t="s">
        <v>60</v>
      </c>
      <c r="V51" s="51" t="s">
        <v>59</v>
      </c>
      <c r="W51" s="52" t="s">
        <v>60</v>
      </c>
      <c r="X51" s="51" t="s">
        <v>59</v>
      </c>
      <c r="Y51" s="52" t="s">
        <v>60</v>
      </c>
      <c r="Z51" s="51" t="s">
        <v>59</v>
      </c>
      <c r="AA51" s="52" t="s">
        <v>60</v>
      </c>
      <c r="AB51" s="51" t="s">
        <v>59</v>
      </c>
      <c r="AC51" s="52" t="s">
        <v>60</v>
      </c>
      <c r="AD51" s="51" t="s">
        <v>59</v>
      </c>
      <c r="AE51" s="52" t="s">
        <v>60</v>
      </c>
      <c r="AF51" s="51" t="s">
        <v>59</v>
      </c>
      <c r="AG51" s="52" t="s">
        <v>60</v>
      </c>
      <c r="AH51" s="51" t="s">
        <v>59</v>
      </c>
      <c r="AI51" s="52" t="s">
        <v>60</v>
      </c>
      <c r="AJ51" s="51" t="s">
        <v>59</v>
      </c>
      <c r="AK51" s="52" t="s">
        <v>60</v>
      </c>
      <c r="AL51" s="51" t="s">
        <v>59</v>
      </c>
      <c r="AM51" s="52" t="s">
        <v>60</v>
      </c>
      <c r="AN51" s="51" t="s">
        <v>59</v>
      </c>
      <c r="AO51" s="52" t="s">
        <v>60</v>
      </c>
      <c r="AP51" s="51" t="s">
        <v>59</v>
      </c>
      <c r="AQ51" s="52" t="s">
        <v>60</v>
      </c>
      <c r="AR51" s="51" t="s">
        <v>59</v>
      </c>
      <c r="AS51" s="105"/>
      <c r="AT51" s="142" t="s">
        <v>1414</v>
      </c>
    </row>
    <row r="52" spans="2:46" ht="13.8" thickTop="1">
      <c r="B52" s="53" t="s">
        <v>61</v>
      </c>
      <c r="C52" s="54">
        <f>'Interfund Transfer Details'!M9</f>
        <v>7707609.5199999996</v>
      </c>
      <c r="D52" s="54"/>
      <c r="E52" s="54">
        <f>'Interfund Transfer Details'!M6</f>
        <v>358839.74</v>
      </c>
      <c r="F52" s="55"/>
      <c r="G52" s="56">
        <f>'Interfund Transfer Details'!M26</f>
        <v>642535.38</v>
      </c>
      <c r="H52" s="57">
        <f>SUM(C52:G52)</f>
        <v>8708984.6400000006</v>
      </c>
      <c r="I52" s="58">
        <f>SUM(E52:H52)</f>
        <v>9710359.7599999998</v>
      </c>
      <c r="J52" s="55"/>
      <c r="K52" s="58">
        <f t="shared" ref="K52:K55" si="5">SUM(G52:J52)</f>
        <v>19061879.780000001</v>
      </c>
      <c r="L52" s="55"/>
      <c r="M52" s="58">
        <f t="shared" ref="M52:M55" si="6">SUM(I52:L52)</f>
        <v>28772239.539999999</v>
      </c>
      <c r="N52" s="55"/>
      <c r="O52" s="58">
        <f t="shared" ref="O52:O55" si="7">SUM(K52:N52)</f>
        <v>47834119.32</v>
      </c>
      <c r="P52" s="55"/>
      <c r="Q52" s="58">
        <f t="shared" ref="Q52:Q55" si="8">SUM(M52:P52)</f>
        <v>76606358.859999999</v>
      </c>
      <c r="R52" s="55"/>
      <c r="S52" s="58">
        <f t="shared" ref="S52:S55" si="9">SUM(O52:R52)</f>
        <v>124440478.18000001</v>
      </c>
      <c r="T52" s="55"/>
      <c r="U52" s="58">
        <f t="shared" ref="U52:U55" si="10">SUM(Q52:T52)</f>
        <v>201046837.04000002</v>
      </c>
      <c r="V52" s="55"/>
      <c r="W52" s="58">
        <f t="shared" ref="W52:W55" si="11">SUM(S52:V52)</f>
        <v>325487315.22000003</v>
      </c>
      <c r="X52" s="55"/>
      <c r="Y52" s="58">
        <f t="shared" ref="Y52:Y55" si="12">SUM(U52:X52)</f>
        <v>526534152.26000005</v>
      </c>
      <c r="Z52" s="55"/>
      <c r="AA52" s="58">
        <f t="shared" ref="AA52:AA55" si="13">SUM(W52:Z52)</f>
        <v>852021467.48000002</v>
      </c>
      <c r="AB52" s="55"/>
      <c r="AC52" s="58">
        <f t="shared" ref="AC52:AC55" si="14">SUM(Y52:AB52)</f>
        <v>1378555619.74</v>
      </c>
      <c r="AD52" s="55"/>
      <c r="AE52" s="58">
        <f t="shared" ref="AE52:AE55" si="15">SUM(AA52:AD52)</f>
        <v>2230577087.2200003</v>
      </c>
      <c r="AF52" s="55"/>
      <c r="AG52" s="58">
        <f t="shared" ref="AG52:AG55" si="16">SUM(AC52:AF52)</f>
        <v>3609132706.96</v>
      </c>
      <c r="AH52" s="55"/>
      <c r="AI52" s="58">
        <f t="shared" ref="AI52:AI55" si="17">SUM(AE52:AH52)</f>
        <v>5839709794.1800003</v>
      </c>
      <c r="AJ52" s="55"/>
      <c r="AK52" s="58">
        <f t="shared" ref="AK52:AK55" si="18">SUM(AG52:AJ52)</f>
        <v>9448842501.1399994</v>
      </c>
      <c r="AL52" s="55"/>
      <c r="AM52" s="58">
        <f t="shared" ref="AM52:AM55" si="19">SUM(AI52:AL52)</f>
        <v>15288552295.32</v>
      </c>
      <c r="AN52" s="55"/>
      <c r="AO52" s="58">
        <f t="shared" ref="AO52:AO55" si="20">SUM(AK52:AN52)</f>
        <v>24737394796.459999</v>
      </c>
      <c r="AP52" s="55"/>
      <c r="AQ52" s="58">
        <f t="shared" ref="AQ52:AQ55" si="21">SUM(AM52:AP52)</f>
        <v>40025947091.779999</v>
      </c>
      <c r="AR52" s="55"/>
    </row>
    <row r="53" spans="2:46">
      <c r="B53" s="53" t="s">
        <v>62</v>
      </c>
      <c r="C53" s="54">
        <f>'Interfund Transfer Details'!M30</f>
        <v>5000000</v>
      </c>
      <c r="D53" s="54"/>
      <c r="E53" s="54"/>
      <c r="F53" s="55"/>
      <c r="G53" s="59">
        <f>'Interfund Transfer Details'!M32</f>
        <v>17017.810000000001</v>
      </c>
      <c r="H53" s="60">
        <f t="shared" ref="H53:H55" si="22">SUM(C53:G53)</f>
        <v>5017017.8099999996</v>
      </c>
      <c r="I53" s="58">
        <f>SUM(E53:H53)</f>
        <v>5034035.6199999992</v>
      </c>
      <c r="J53" s="55"/>
      <c r="K53" s="58">
        <f t="shared" si="5"/>
        <v>10068071.239999998</v>
      </c>
      <c r="L53" s="55"/>
      <c r="M53" s="58">
        <f t="shared" si="6"/>
        <v>15102106.859999998</v>
      </c>
      <c r="N53" s="55"/>
      <c r="O53" s="58">
        <f t="shared" si="7"/>
        <v>25170178.099999994</v>
      </c>
      <c r="P53" s="55"/>
      <c r="Q53" s="58">
        <f t="shared" si="8"/>
        <v>40272284.959999993</v>
      </c>
      <c r="R53" s="55"/>
      <c r="S53" s="58">
        <f t="shared" si="9"/>
        <v>65442463.059999987</v>
      </c>
      <c r="T53" s="55"/>
      <c r="U53" s="58">
        <f t="shared" si="10"/>
        <v>105714748.01999998</v>
      </c>
      <c r="V53" s="55"/>
      <c r="W53" s="58">
        <f t="shared" si="11"/>
        <v>171157211.07999998</v>
      </c>
      <c r="X53" s="55"/>
      <c r="Y53" s="58">
        <f t="shared" si="12"/>
        <v>276871959.09999996</v>
      </c>
      <c r="Z53" s="55"/>
      <c r="AA53" s="58">
        <f t="shared" si="13"/>
        <v>448029170.17999995</v>
      </c>
      <c r="AB53" s="55"/>
      <c r="AC53" s="58">
        <f t="shared" si="14"/>
        <v>724901129.27999997</v>
      </c>
      <c r="AD53" s="55"/>
      <c r="AE53" s="58">
        <f t="shared" si="15"/>
        <v>1172930299.46</v>
      </c>
      <c r="AF53" s="55"/>
      <c r="AG53" s="58">
        <f t="shared" si="16"/>
        <v>1897831428.74</v>
      </c>
      <c r="AH53" s="55"/>
      <c r="AI53" s="58">
        <f t="shared" si="17"/>
        <v>3070761728.1999998</v>
      </c>
      <c r="AJ53" s="55"/>
      <c r="AK53" s="58">
        <f t="shared" si="18"/>
        <v>4968593156.9399996</v>
      </c>
      <c r="AL53" s="55"/>
      <c r="AM53" s="58">
        <f t="shared" si="19"/>
        <v>8039354885.1399994</v>
      </c>
      <c r="AN53" s="55"/>
      <c r="AO53" s="58">
        <f t="shared" si="20"/>
        <v>13007948042.079998</v>
      </c>
      <c r="AP53" s="55"/>
      <c r="AQ53" s="58">
        <f t="shared" si="21"/>
        <v>21047302927.219997</v>
      </c>
      <c r="AR53" s="55"/>
    </row>
    <row r="54" spans="2:46">
      <c r="B54" s="53" t="s">
        <v>63</v>
      </c>
      <c r="C54" s="54">
        <f>'Interfund Transfer Details'!M35</f>
        <v>5063000</v>
      </c>
      <c r="D54" s="54"/>
      <c r="E54" s="54"/>
      <c r="F54" s="55"/>
      <c r="G54" s="59">
        <f>'Interfund Transfer Details'!M40</f>
        <v>661017.81000000006</v>
      </c>
      <c r="H54" s="60">
        <f t="shared" si="22"/>
        <v>5724017.8100000005</v>
      </c>
      <c r="I54" s="58">
        <f>SUM(E54:H54)</f>
        <v>6385035.620000001</v>
      </c>
      <c r="J54" s="55"/>
      <c r="K54" s="58">
        <f t="shared" si="5"/>
        <v>12770071.240000002</v>
      </c>
      <c r="L54" s="55"/>
      <c r="M54" s="58">
        <f t="shared" si="6"/>
        <v>19155106.860000003</v>
      </c>
      <c r="N54" s="55"/>
      <c r="O54" s="58">
        <f t="shared" si="7"/>
        <v>31925178.100000005</v>
      </c>
      <c r="P54" s="55"/>
      <c r="Q54" s="58">
        <f t="shared" si="8"/>
        <v>51080284.960000008</v>
      </c>
      <c r="R54" s="55"/>
      <c r="S54" s="58">
        <f t="shared" si="9"/>
        <v>83005463.060000017</v>
      </c>
      <c r="T54" s="55"/>
      <c r="U54" s="58">
        <f t="shared" si="10"/>
        <v>134085748.02000003</v>
      </c>
      <c r="V54" s="55"/>
      <c r="W54" s="58">
        <f t="shared" si="11"/>
        <v>217091211.08000004</v>
      </c>
      <c r="X54" s="55"/>
      <c r="Y54" s="58">
        <f t="shared" si="12"/>
        <v>351176959.10000008</v>
      </c>
      <c r="Z54" s="55"/>
      <c r="AA54" s="58">
        <f t="shared" si="13"/>
        <v>568268170.18000007</v>
      </c>
      <c r="AB54" s="55"/>
      <c r="AC54" s="58">
        <f t="shared" si="14"/>
        <v>919445129.28000021</v>
      </c>
      <c r="AD54" s="55"/>
      <c r="AE54" s="58">
        <f t="shared" si="15"/>
        <v>1487713299.4600003</v>
      </c>
      <c r="AF54" s="55"/>
      <c r="AG54" s="58">
        <f t="shared" si="16"/>
        <v>2407158428.7400007</v>
      </c>
      <c r="AH54" s="55"/>
      <c r="AI54" s="58">
        <f t="shared" si="17"/>
        <v>3894871728.2000008</v>
      </c>
      <c r="AJ54" s="55"/>
      <c r="AK54" s="58">
        <f t="shared" si="18"/>
        <v>6302030156.9400015</v>
      </c>
      <c r="AL54" s="55"/>
      <c r="AM54" s="58">
        <f t="shared" si="19"/>
        <v>10196901885.140003</v>
      </c>
      <c r="AN54" s="55"/>
      <c r="AO54" s="58">
        <f t="shared" si="20"/>
        <v>16498932042.080006</v>
      </c>
      <c r="AP54" s="55"/>
      <c r="AQ54" s="58">
        <f t="shared" si="21"/>
        <v>26695833927.220009</v>
      </c>
      <c r="AR54" s="55"/>
    </row>
    <row r="55" spans="2:46" ht="13.8" thickBot="1">
      <c r="B55" s="61" t="s">
        <v>6</v>
      </c>
      <c r="C55" s="54">
        <f>'Interfund Transfer Details'!M42</f>
        <v>27037.5</v>
      </c>
      <c r="D55" s="54"/>
      <c r="E55" s="54">
        <f>+'Interfund Transfer Details'!Q4</f>
        <v>0</v>
      </c>
      <c r="F55" s="55"/>
      <c r="G55" s="59"/>
      <c r="H55" s="62">
        <f t="shared" si="22"/>
        <v>27037.5</v>
      </c>
      <c r="I55" s="58">
        <f>SUM(E55:H55)</f>
        <v>27037.5</v>
      </c>
      <c r="J55" s="55"/>
      <c r="K55" s="58">
        <f t="shared" si="5"/>
        <v>54075</v>
      </c>
      <c r="L55" s="55"/>
      <c r="M55" s="58">
        <f t="shared" si="6"/>
        <v>81112.5</v>
      </c>
      <c r="N55" s="55"/>
      <c r="O55" s="58">
        <f t="shared" si="7"/>
        <v>135187.5</v>
      </c>
      <c r="P55" s="55"/>
      <c r="Q55" s="58">
        <f t="shared" si="8"/>
        <v>216300</v>
      </c>
      <c r="R55" s="55"/>
      <c r="S55" s="58">
        <f t="shared" si="9"/>
        <v>351487.5</v>
      </c>
      <c r="T55" s="55"/>
      <c r="U55" s="58">
        <f t="shared" si="10"/>
        <v>567787.5</v>
      </c>
      <c r="V55" s="55"/>
      <c r="W55" s="58">
        <f t="shared" si="11"/>
        <v>919275</v>
      </c>
      <c r="X55" s="55"/>
      <c r="Y55" s="58">
        <f t="shared" si="12"/>
        <v>1487062.5</v>
      </c>
      <c r="Z55" s="55"/>
      <c r="AA55" s="58">
        <f t="shared" si="13"/>
        <v>2406337.5</v>
      </c>
      <c r="AB55" s="55"/>
      <c r="AC55" s="58">
        <f t="shared" si="14"/>
        <v>3893400</v>
      </c>
      <c r="AD55" s="55"/>
      <c r="AE55" s="58">
        <f t="shared" si="15"/>
        <v>6299737.5</v>
      </c>
      <c r="AF55" s="55"/>
      <c r="AG55" s="58">
        <f t="shared" si="16"/>
        <v>10193137.5</v>
      </c>
      <c r="AH55" s="55"/>
      <c r="AI55" s="58">
        <f t="shared" si="17"/>
        <v>16492875</v>
      </c>
      <c r="AJ55" s="55"/>
      <c r="AK55" s="58">
        <f t="shared" si="18"/>
        <v>26686012.5</v>
      </c>
      <c r="AL55" s="55"/>
      <c r="AM55" s="58">
        <f t="shared" si="19"/>
        <v>43178887.5</v>
      </c>
      <c r="AN55" s="55"/>
      <c r="AO55" s="58">
        <f t="shared" si="20"/>
        <v>69864900</v>
      </c>
      <c r="AP55" s="55"/>
      <c r="AQ55" s="58">
        <f t="shared" si="21"/>
        <v>113043787.5</v>
      </c>
      <c r="AR55" s="55"/>
    </row>
    <row r="56" spans="2:46" s="68" customFormat="1" ht="14.4" thickTop="1" thickBot="1">
      <c r="B56" s="63" t="s">
        <v>60</v>
      </c>
      <c r="C56" s="50">
        <f>SUM(C52:C55)</f>
        <v>17797647.02</v>
      </c>
      <c r="D56" s="64">
        <f t="shared" ref="D56:AR56" si="23">SUM(D52:D55)</f>
        <v>0</v>
      </c>
      <c r="E56" s="65">
        <f t="shared" si="23"/>
        <v>358839.74</v>
      </c>
      <c r="F56" s="65">
        <f t="shared" si="23"/>
        <v>0</v>
      </c>
      <c r="G56" s="64">
        <f t="shared" si="23"/>
        <v>1320571</v>
      </c>
      <c r="H56" s="66">
        <f>SUM(H52:H55)</f>
        <v>19477057.759999998</v>
      </c>
      <c r="I56" s="67">
        <f t="shared" si="23"/>
        <v>21156468.5</v>
      </c>
      <c r="J56" s="65">
        <f t="shared" si="23"/>
        <v>0</v>
      </c>
      <c r="K56" s="67">
        <f t="shared" si="23"/>
        <v>41954097.260000005</v>
      </c>
      <c r="L56" s="65">
        <f t="shared" si="23"/>
        <v>0</v>
      </c>
      <c r="M56" s="67">
        <f t="shared" si="23"/>
        <v>63110565.760000005</v>
      </c>
      <c r="N56" s="65">
        <f t="shared" si="23"/>
        <v>0</v>
      </c>
      <c r="O56" s="67">
        <f t="shared" si="23"/>
        <v>105064663.02</v>
      </c>
      <c r="P56" s="65">
        <f t="shared" si="23"/>
        <v>0</v>
      </c>
      <c r="Q56" s="67">
        <f t="shared" si="23"/>
        <v>168175228.78</v>
      </c>
      <c r="R56" s="65">
        <f t="shared" si="23"/>
        <v>0</v>
      </c>
      <c r="S56" s="67">
        <f t="shared" si="23"/>
        <v>273239891.80000001</v>
      </c>
      <c r="T56" s="65">
        <f t="shared" si="23"/>
        <v>0</v>
      </c>
      <c r="U56" s="67">
        <f t="shared" si="23"/>
        <v>441415120.58000004</v>
      </c>
      <c r="V56" s="65">
        <f t="shared" si="23"/>
        <v>0</v>
      </c>
      <c r="W56" s="67">
        <f t="shared" si="23"/>
        <v>714655012.38000011</v>
      </c>
      <c r="X56" s="65">
        <f t="shared" si="23"/>
        <v>0</v>
      </c>
      <c r="Y56" s="67">
        <f t="shared" si="23"/>
        <v>1156070132.96</v>
      </c>
      <c r="Z56" s="65">
        <f t="shared" si="23"/>
        <v>0</v>
      </c>
      <c r="AA56" s="67">
        <f t="shared" si="23"/>
        <v>1870725145.3399999</v>
      </c>
      <c r="AB56" s="65">
        <f t="shared" si="23"/>
        <v>0</v>
      </c>
      <c r="AC56" s="67">
        <f t="shared" si="23"/>
        <v>3026795278.3000002</v>
      </c>
      <c r="AD56" s="65">
        <f t="shared" si="23"/>
        <v>0</v>
      </c>
      <c r="AE56" s="67">
        <f t="shared" si="23"/>
        <v>4897520423.6400003</v>
      </c>
      <c r="AF56" s="65">
        <f t="shared" si="23"/>
        <v>0</v>
      </c>
      <c r="AG56" s="67">
        <f t="shared" si="23"/>
        <v>7924315701.9400005</v>
      </c>
      <c r="AH56" s="65">
        <f t="shared" si="23"/>
        <v>0</v>
      </c>
      <c r="AI56" s="67">
        <f t="shared" si="23"/>
        <v>12821836125.580002</v>
      </c>
      <c r="AJ56" s="65">
        <f t="shared" si="23"/>
        <v>0</v>
      </c>
      <c r="AK56" s="67">
        <f t="shared" si="23"/>
        <v>20746151827.52</v>
      </c>
      <c r="AL56" s="65">
        <f t="shared" si="23"/>
        <v>0</v>
      </c>
      <c r="AM56" s="67">
        <f t="shared" si="23"/>
        <v>33567987953.100002</v>
      </c>
      <c r="AN56" s="65">
        <f t="shared" si="23"/>
        <v>0</v>
      </c>
      <c r="AO56" s="67">
        <f t="shared" si="23"/>
        <v>54314139780.619995</v>
      </c>
      <c r="AP56" s="65">
        <f t="shared" si="23"/>
        <v>0</v>
      </c>
      <c r="AQ56" s="67">
        <f t="shared" si="23"/>
        <v>87882127733.720001</v>
      </c>
      <c r="AR56" s="65">
        <f t="shared" si="23"/>
        <v>0</v>
      </c>
      <c r="AS56" s="189"/>
      <c r="AT56" s="138"/>
    </row>
    <row r="57" spans="2:46" ht="14.4" thickTop="1" thickBot="1">
      <c r="C57" s="69"/>
      <c r="D57" s="70"/>
      <c r="E57" s="70"/>
      <c r="F57" s="70"/>
      <c r="G57" s="70"/>
    </row>
    <row r="58" spans="2:46" ht="14.4" thickTop="1" thickBot="1">
      <c r="B58" s="71" t="s">
        <v>64</v>
      </c>
      <c r="C58" s="72" t="s">
        <v>65</v>
      </c>
      <c r="D58" s="70"/>
      <c r="E58" s="70"/>
      <c r="F58" s="70"/>
      <c r="G58" s="70"/>
    </row>
    <row r="59" spans="2:46" ht="15.6" thickTop="1">
      <c r="B59" s="73" t="s">
        <v>66</v>
      </c>
      <c r="C59" s="74">
        <f>+F30</f>
        <v>43907845.310000002</v>
      </c>
      <c r="D59" s="70"/>
      <c r="E59" s="70"/>
      <c r="F59" s="70"/>
      <c r="G59" s="70"/>
    </row>
    <row r="60" spans="2:46" ht="15">
      <c r="B60" s="73" t="s">
        <v>318</v>
      </c>
      <c r="C60" s="74">
        <f>-Unrestricted_1!S37</f>
        <v>-16564.45</v>
      </c>
      <c r="D60" s="70"/>
      <c r="E60" s="70"/>
      <c r="F60" s="70"/>
      <c r="G60" s="70"/>
    </row>
    <row r="61" spans="2:46" ht="15">
      <c r="B61" s="73" t="s">
        <v>67</v>
      </c>
      <c r="C61" s="74">
        <f>-'DO CE'!F37</f>
        <v>-532078.81999999995</v>
      </c>
      <c r="D61" s="70"/>
      <c r="E61" s="70"/>
      <c r="F61" s="70"/>
      <c r="G61" s="70"/>
    </row>
    <row r="62" spans="2:46" ht="15.6" thickBot="1">
      <c r="B62" s="73" t="s">
        <v>68</v>
      </c>
      <c r="C62" s="74">
        <f>-'DO Reserve - Carryover Funded'!B35</f>
        <v>-1480962.03</v>
      </c>
      <c r="D62" s="134"/>
      <c r="E62" s="70"/>
      <c r="F62" s="70"/>
      <c r="G62" s="70"/>
    </row>
    <row r="63" spans="2:46" ht="16.2" thickTop="1" thickBot="1">
      <c r="B63" s="73" t="s">
        <v>69</v>
      </c>
      <c r="C63" s="75">
        <f>SUM(C59:C62)</f>
        <v>41878240.009999998</v>
      </c>
      <c r="D63" s="193"/>
      <c r="E63" s="193"/>
      <c r="F63" s="193"/>
      <c r="G63" s="193"/>
      <c r="H63" s="144"/>
      <c r="I63" s="101"/>
      <c r="J63" s="101"/>
      <c r="K63" s="101"/>
      <c r="L63" s="101"/>
      <c r="M63" s="144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</row>
    <row r="64" spans="2:46" ht="16.2" thickTop="1" thickBot="1">
      <c r="B64" s="73" t="s">
        <v>70</v>
      </c>
      <c r="C64" s="74">
        <f>+'FY25 Adopted Budget Allocation'!X37</f>
        <v>42301608</v>
      </c>
      <c r="D64" s="70"/>
      <c r="E64" s="70"/>
      <c r="F64" s="70"/>
      <c r="G64" s="70"/>
    </row>
    <row r="65" spans="1:49" ht="16.2" thickTop="1" thickBot="1">
      <c r="B65" s="76" t="s">
        <v>71</v>
      </c>
      <c r="C65" s="75">
        <f>+C64-C63</f>
        <v>423367.99000000209</v>
      </c>
      <c r="D65" s="70"/>
      <c r="E65" s="70"/>
      <c r="F65" s="70"/>
      <c r="G65" s="70"/>
      <c r="AS65" s="185"/>
    </row>
    <row r="66" spans="1:49" ht="13.8" thickTop="1">
      <c r="AS66" s="186"/>
    </row>
    <row r="67" spans="1:49" ht="13.8" thickBot="1">
      <c r="AS67" s="186" t="s">
        <v>1583</v>
      </c>
    </row>
    <row r="68" spans="1:49" ht="16.2" thickBot="1">
      <c r="B68" s="77" t="s">
        <v>72</v>
      </c>
      <c r="C68" s="78"/>
      <c r="D68" s="79"/>
      <c r="E68" s="79"/>
      <c r="F68" s="79"/>
      <c r="G68" s="79"/>
      <c r="H68" s="80"/>
      <c r="AS68" s="107"/>
    </row>
    <row r="69" spans="1:49" s="84" customFormat="1" ht="16.2" thickBot="1">
      <c r="A69" s="81"/>
      <c r="B69" s="85" t="s">
        <v>73</v>
      </c>
      <c r="C69" s="83">
        <f>+C39-SUM(C70:C75)</f>
        <v>69617431.523861289</v>
      </c>
      <c r="D69" s="83">
        <f t="shared" ref="D69:E69" si="24">+D39-SUM(D70:D75)</f>
        <v>17882085.215116609</v>
      </c>
      <c r="E69" s="83">
        <f t="shared" si="24"/>
        <v>10059888.051022066</v>
      </c>
      <c r="F69" s="83">
        <f>+F39-SUM(F70:F75)</f>
        <v>0.47000000299885869</v>
      </c>
      <c r="G69" s="83">
        <f>+G39-SUM(G70:G75)</f>
        <v>132675275.01999998</v>
      </c>
      <c r="H69" s="83">
        <f>+H39-SUM(H70:H75)</f>
        <v>230234680.27999997</v>
      </c>
      <c r="I69" s="81">
        <f>'FY26 Beg Fund Balances'!G91</f>
        <v>-229074004.58000001</v>
      </c>
      <c r="J69" s="81">
        <f>H69+I69</f>
        <v>1160675.6999999583</v>
      </c>
      <c r="K69" s="81"/>
      <c r="L69" s="81"/>
      <c r="M69" s="44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117"/>
      <c r="AT69" s="194"/>
    </row>
    <row r="70" spans="1:49" s="84" customFormat="1" ht="16.2" thickBot="1">
      <c r="A70" s="81"/>
      <c r="B70" s="85" t="s">
        <v>1487</v>
      </c>
      <c r="C70" s="83">
        <f>-'FY26 Beg Fund Balances'!G92</f>
        <v>-8595.23</v>
      </c>
      <c r="D70" s="83"/>
      <c r="E70" s="83"/>
      <c r="F70" s="83"/>
      <c r="G70" s="83"/>
      <c r="H70" s="82">
        <f>SUM(C70:G70)</f>
        <v>-8595.23</v>
      </c>
      <c r="I70" s="81"/>
      <c r="J70" s="81"/>
      <c r="K70" s="81"/>
      <c r="L70" s="81"/>
      <c r="M70" s="44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117"/>
      <c r="AT70" s="139"/>
      <c r="AV70" s="195"/>
      <c r="AW70" s="195"/>
    </row>
    <row r="71" spans="1:49" s="84" customFormat="1" ht="16.2" thickBot="1">
      <c r="A71" s="81"/>
      <c r="B71" s="85" t="s">
        <v>1482</v>
      </c>
      <c r="C71" s="83"/>
      <c r="D71" s="83"/>
      <c r="E71" s="83">
        <f>-'FY26 Beg Fund Balances'!G93</f>
        <v>0</v>
      </c>
      <c r="F71" s="83"/>
      <c r="G71" s="83"/>
      <c r="H71" s="82">
        <f>SUM(C71:G71)</f>
        <v>0</v>
      </c>
      <c r="I71" s="81"/>
      <c r="J71" s="81"/>
      <c r="K71" s="81"/>
      <c r="L71" s="81"/>
      <c r="M71" s="44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117"/>
      <c r="AT71" s="139"/>
    </row>
    <row r="72" spans="1:49" s="84" customFormat="1" ht="16.2" thickBot="1">
      <c r="A72" s="81"/>
      <c r="B72" s="85" t="s">
        <v>1481</v>
      </c>
      <c r="C72" s="83">
        <f>-'FY26 Beg Fund Balances'!G96</f>
        <v>2666.67</v>
      </c>
      <c r="D72" s="83"/>
      <c r="E72" s="83"/>
      <c r="F72" s="83"/>
      <c r="G72" s="83"/>
      <c r="H72" s="82">
        <f>SUM(C72:G72)</f>
        <v>2666.67</v>
      </c>
      <c r="I72" s="81"/>
      <c r="J72" s="81"/>
      <c r="K72" s="81"/>
      <c r="L72" s="81"/>
      <c r="M72" s="44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117"/>
      <c r="AT72" s="139"/>
    </row>
    <row r="73" spans="1:49" s="84" customFormat="1" ht="16.2" thickBot="1">
      <c r="A73" s="81"/>
      <c r="B73" s="85" t="s">
        <v>74</v>
      </c>
      <c r="C73" s="83">
        <f>-'FY26 Beg Fund Balances'!K45</f>
        <v>375693.97</v>
      </c>
      <c r="D73" s="83">
        <f>-'FY26 Beg Fund Balances'!K46</f>
        <v>7401.86</v>
      </c>
      <c r="E73" s="83">
        <f>-'FY26 Beg Fund Balances'!K47</f>
        <v>66423.850000000006</v>
      </c>
      <c r="F73" s="83">
        <f>-'FY26 Beg Fund Balances'!K44</f>
        <v>458589.98</v>
      </c>
      <c r="G73" s="82"/>
      <c r="H73" s="82">
        <f>SUM(C73:G73)</f>
        <v>908109.65999999992</v>
      </c>
      <c r="I73" s="81"/>
      <c r="J73" s="81"/>
      <c r="K73" s="81"/>
      <c r="L73" s="81"/>
      <c r="M73" s="44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117"/>
      <c r="AT73" s="139" t="s">
        <v>1257</v>
      </c>
    </row>
    <row r="74" spans="1:49" s="84" customFormat="1" ht="16.2" thickBot="1">
      <c r="A74" s="81"/>
      <c r="B74" s="85" t="s">
        <v>324</v>
      </c>
      <c r="C74" s="83">
        <f>-'FY26 Beg Fund Balances'!G64</f>
        <v>107466.29</v>
      </c>
      <c r="D74" s="83">
        <f>-'FY26 Beg Fund Balances'!G65</f>
        <v>3315.4</v>
      </c>
      <c r="E74" s="83">
        <f>-'FY26 Beg Fund Balances'!G66</f>
        <v>49288.29</v>
      </c>
      <c r="F74" s="83"/>
      <c r="G74" s="82"/>
      <c r="H74" s="82">
        <f>SUM(C74:G74)</f>
        <v>160069.97999999998</v>
      </c>
      <c r="I74" s="81"/>
      <c r="J74" s="81"/>
      <c r="K74" s="81"/>
      <c r="L74" s="81"/>
      <c r="M74" s="44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117"/>
      <c r="AT74" s="139" t="s">
        <v>1257</v>
      </c>
    </row>
    <row r="75" spans="1:49" s="90" customFormat="1" ht="16.5" customHeight="1" thickBot="1">
      <c r="A75" s="86"/>
      <c r="B75" s="85" t="s">
        <v>75</v>
      </c>
      <c r="C75" s="87">
        <f>+'LU001'!V20</f>
        <v>1021777.6699999999</v>
      </c>
      <c r="D75" s="87">
        <f>+'LU001'!V21</f>
        <v>0.44999999960418791</v>
      </c>
      <c r="E75" s="87">
        <f>+'LU001'!V22</f>
        <v>380330.30000000005</v>
      </c>
      <c r="F75" s="88"/>
      <c r="G75" s="89">
        <v>0</v>
      </c>
      <c r="H75" s="82">
        <f t="shared" ref="H75" si="25">SUM(C75:G75)</f>
        <v>1402108.4199999995</v>
      </c>
      <c r="M75" s="91"/>
      <c r="AS75" s="117"/>
      <c r="AT75" s="140" t="s">
        <v>1257</v>
      </c>
    </row>
    <row r="76" spans="1:49" s="90" customFormat="1" ht="16.5" customHeight="1" thickBot="1">
      <c r="A76" s="86"/>
      <c r="B76" s="85" t="s">
        <v>76</v>
      </c>
      <c r="C76" s="87">
        <f>SUM(C69:C75)</f>
        <v>71116440.893861294</v>
      </c>
      <c r="D76" s="87">
        <f>SUM(D69:D75)</f>
        <v>17892802.925116606</v>
      </c>
      <c r="E76" s="87">
        <f>SUM(E69:E75)</f>
        <v>10555930.491022065</v>
      </c>
      <c r="F76" s="87">
        <f>SUM(F69:F75)</f>
        <v>458590.45000000298</v>
      </c>
      <c r="G76" s="87">
        <f t="shared" ref="G76:AR76" si="26">SUM(G69:G75)</f>
        <v>132675275.01999998</v>
      </c>
      <c r="H76" s="87">
        <f>SUM(H69:H75)</f>
        <v>232699039.77999994</v>
      </c>
      <c r="I76" s="92">
        <f t="shared" si="26"/>
        <v>-229074004.58000001</v>
      </c>
      <c r="J76" s="92">
        <f t="shared" si="26"/>
        <v>1160675.6999999583</v>
      </c>
      <c r="K76" s="92">
        <f t="shared" si="26"/>
        <v>0</v>
      </c>
      <c r="L76" s="92">
        <f t="shared" si="26"/>
        <v>0</v>
      </c>
      <c r="M76" s="92">
        <f t="shared" si="26"/>
        <v>0</v>
      </c>
      <c r="N76" s="92">
        <f t="shared" si="26"/>
        <v>0</v>
      </c>
      <c r="O76" s="92">
        <f t="shared" si="26"/>
        <v>0</v>
      </c>
      <c r="P76" s="92">
        <f t="shared" si="26"/>
        <v>0</v>
      </c>
      <c r="Q76" s="92">
        <f t="shared" si="26"/>
        <v>0</v>
      </c>
      <c r="R76" s="92">
        <f t="shared" si="26"/>
        <v>0</v>
      </c>
      <c r="S76" s="92">
        <f t="shared" si="26"/>
        <v>0</v>
      </c>
      <c r="T76" s="92">
        <f t="shared" si="26"/>
        <v>0</v>
      </c>
      <c r="U76" s="92">
        <f t="shared" si="26"/>
        <v>0</v>
      </c>
      <c r="V76" s="92">
        <f t="shared" si="26"/>
        <v>0</v>
      </c>
      <c r="W76" s="92">
        <f t="shared" si="26"/>
        <v>0</v>
      </c>
      <c r="X76" s="92">
        <f t="shared" si="26"/>
        <v>0</v>
      </c>
      <c r="Y76" s="92">
        <f t="shared" si="26"/>
        <v>0</v>
      </c>
      <c r="Z76" s="92">
        <f t="shared" si="26"/>
        <v>0</v>
      </c>
      <c r="AA76" s="92">
        <f t="shared" si="26"/>
        <v>0</v>
      </c>
      <c r="AB76" s="92">
        <f t="shared" si="26"/>
        <v>0</v>
      </c>
      <c r="AC76" s="92">
        <f t="shared" si="26"/>
        <v>0</v>
      </c>
      <c r="AD76" s="92">
        <f t="shared" si="26"/>
        <v>0</v>
      </c>
      <c r="AE76" s="92">
        <f t="shared" si="26"/>
        <v>0</v>
      </c>
      <c r="AF76" s="92">
        <f t="shared" si="26"/>
        <v>0</v>
      </c>
      <c r="AG76" s="92">
        <f t="shared" si="26"/>
        <v>0</v>
      </c>
      <c r="AH76" s="92">
        <f t="shared" si="26"/>
        <v>0</v>
      </c>
      <c r="AI76" s="92">
        <f t="shared" si="26"/>
        <v>0</v>
      </c>
      <c r="AJ76" s="92">
        <f t="shared" si="26"/>
        <v>0</v>
      </c>
      <c r="AK76" s="92">
        <f t="shared" si="26"/>
        <v>0</v>
      </c>
      <c r="AL76" s="92">
        <f t="shared" si="26"/>
        <v>0</v>
      </c>
      <c r="AM76" s="92">
        <f t="shared" si="26"/>
        <v>0</v>
      </c>
      <c r="AN76" s="92">
        <f t="shared" si="26"/>
        <v>0</v>
      </c>
      <c r="AO76" s="92">
        <f t="shared" si="26"/>
        <v>0</v>
      </c>
      <c r="AP76" s="92">
        <f t="shared" si="26"/>
        <v>0</v>
      </c>
      <c r="AQ76" s="92">
        <f t="shared" si="26"/>
        <v>0</v>
      </c>
      <c r="AR76" s="92">
        <f t="shared" si="26"/>
        <v>0</v>
      </c>
      <c r="AT76" s="141" t="s">
        <v>1257</v>
      </c>
    </row>
    <row r="78" spans="1:49">
      <c r="C78" s="14">
        <f t="shared" ref="C78:G78" si="27">+C76-C39</f>
        <v>0</v>
      </c>
      <c r="D78" s="14">
        <f t="shared" si="27"/>
        <v>0</v>
      </c>
      <c r="E78" s="14">
        <f t="shared" si="27"/>
        <v>0</v>
      </c>
      <c r="F78" s="14">
        <f t="shared" si="27"/>
        <v>0</v>
      </c>
      <c r="G78" s="14">
        <f t="shared" si="27"/>
        <v>0</v>
      </c>
      <c r="H78" s="14">
        <f>+H76-H39</f>
        <v>0</v>
      </c>
    </row>
  </sheetData>
  <sheetProtection algorithmName="SHA-512" hashValue="AewdNZ3r4yrncOs8W/fSMiUlCKBQ1gWwqP8HioCv6Iu0TT2pizrsY89VWR4WQDg08e+CrA3u+6BIq2bFO04RiA==" saltValue="VKHhZvyz0j7CJiz5930/9A==" spinCount="100000" sheet="1" objects="1" scenarios="1"/>
  <pageMargins left="0.25" right="0.25" top="0.75" bottom="0.75" header="0.3" footer="0.3"/>
  <pageSetup scale="57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8CAA-5D01-4F0D-AD99-6886AB8BCB88}">
  <sheetPr>
    <tabColor rgb="FF92D050"/>
  </sheetPr>
  <dimension ref="A1:W118"/>
  <sheetViews>
    <sheetView topLeftCell="D6" zoomScale="91" zoomScaleNormal="91" workbookViewId="0">
      <selection activeCell="A13" sqref="A13:XFD13"/>
    </sheetView>
  </sheetViews>
  <sheetFormatPr defaultRowHeight="12.75" customHeight="1"/>
  <cols>
    <col min="1" max="1" width="14" customWidth="1"/>
    <col min="2" max="2" width="6" bestFit="1" customWidth="1"/>
    <col min="3" max="3" width="6" customWidth="1"/>
    <col min="4" max="4" width="8.6640625" bestFit="1" customWidth="1"/>
    <col min="5" max="5" width="25" bestFit="1" customWidth="1"/>
    <col min="6" max="6" width="12.33203125" customWidth="1"/>
    <col min="7" max="7" width="27.6640625" bestFit="1" customWidth="1"/>
    <col min="8" max="8" width="10.5546875" customWidth="1"/>
    <col min="9" max="9" width="25" bestFit="1" customWidth="1"/>
    <col min="10" max="10" width="7.33203125" bestFit="1" customWidth="1"/>
    <col min="11" max="11" width="13.5546875" customWidth="1"/>
    <col min="12" max="12" width="12.33203125" bestFit="1" customWidth="1"/>
    <col min="13" max="13" width="15.5546875" customWidth="1"/>
    <col min="14" max="14" width="12.33203125" bestFit="1" customWidth="1"/>
    <col min="15" max="15" width="15" bestFit="1" customWidth="1"/>
    <col min="20" max="20" width="13.6640625" bestFit="1" customWidth="1"/>
    <col min="21" max="21" width="19.5546875" bestFit="1" customWidth="1"/>
    <col min="22" max="22" width="17" customWidth="1"/>
    <col min="23" max="23" width="7.88671875" bestFit="1" customWidth="1"/>
    <col min="24" max="24" width="12.33203125" bestFit="1" customWidth="1"/>
  </cols>
  <sheetData>
    <row r="1" spans="1:23" ht="24" customHeight="1">
      <c r="A1" s="118" t="s">
        <v>1264</v>
      </c>
    </row>
    <row r="2" spans="1:23" ht="13.2">
      <c r="A2" s="216" t="s">
        <v>1265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1:23" ht="13.2">
      <c r="A3" s="216" t="s">
        <v>1502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T3" t="s">
        <v>1580</v>
      </c>
    </row>
    <row r="4" spans="1:23" ht="13.2">
      <c r="A4" s="216" t="s">
        <v>1266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T4">
        <v>2</v>
      </c>
      <c r="U4" s="15">
        <v>1004601.13</v>
      </c>
    </row>
    <row r="5" spans="1:23" ht="13.2">
      <c r="A5" s="216" t="s">
        <v>1267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T5">
        <v>4</v>
      </c>
      <c r="U5" s="15">
        <v>0.45</v>
      </c>
      <c r="W5" s="107"/>
    </row>
    <row r="6" spans="1:23" ht="13.2">
      <c r="A6" s="218" t="s">
        <v>1268</v>
      </c>
      <c r="B6" s="200"/>
      <c r="C6" s="200"/>
      <c r="D6" s="200"/>
      <c r="E6" s="200"/>
      <c r="F6" s="200"/>
      <c r="G6" s="218" t="s">
        <v>1269</v>
      </c>
      <c r="H6" s="200"/>
      <c r="I6" s="200"/>
      <c r="J6" s="200"/>
      <c r="K6" s="200"/>
      <c r="L6" s="218" t="s">
        <v>1270</v>
      </c>
      <c r="M6" s="200"/>
      <c r="N6" s="200"/>
      <c r="O6" s="200"/>
      <c r="T6">
        <v>5</v>
      </c>
      <c r="U6" s="15">
        <v>300425.28000000003</v>
      </c>
    </row>
    <row r="7" spans="1:23" ht="12.75" customHeight="1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U7" s="107">
        <f>SUM(U4:U6)</f>
        <v>1305026.8599999999</v>
      </c>
    </row>
    <row r="8" spans="1:23" ht="12.75" customHeight="1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</row>
    <row r="9" spans="1:23" ht="13.2">
      <c r="A9" s="216" t="s">
        <v>1271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T9" s="101" t="s">
        <v>1272</v>
      </c>
    </row>
    <row r="10" spans="1:23" ht="13.2">
      <c r="A10" s="216" t="s">
        <v>1273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T10" s="146" t="s">
        <v>1274</v>
      </c>
      <c r="U10" t="s">
        <v>1275</v>
      </c>
    </row>
    <row r="11" spans="1:23" ht="13.2">
      <c r="A11" s="216" t="s">
        <v>1276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T11" s="119">
        <v>2</v>
      </c>
      <c r="U11" s="116">
        <v>4430944.95</v>
      </c>
    </row>
    <row r="12" spans="1:23" ht="13.8" thickBot="1">
      <c r="A12" s="216" t="s">
        <v>1277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T12" s="119">
        <v>4</v>
      </c>
      <c r="U12" s="116">
        <v>689876.04000000027</v>
      </c>
    </row>
    <row r="13" spans="1:23" ht="13.8" thickBot="1">
      <c r="A13" s="109" t="s">
        <v>1278</v>
      </c>
      <c r="B13" s="109" t="s">
        <v>328</v>
      </c>
      <c r="C13" s="109" t="s">
        <v>1262</v>
      </c>
      <c r="D13" s="109" t="s">
        <v>1279</v>
      </c>
      <c r="E13" s="109" t="s">
        <v>1280</v>
      </c>
      <c r="F13" s="109" t="s">
        <v>1</v>
      </c>
      <c r="G13" s="109" t="s">
        <v>1281</v>
      </c>
      <c r="H13" s="109" t="s">
        <v>1282</v>
      </c>
      <c r="I13" s="109" t="s">
        <v>1283</v>
      </c>
      <c r="J13" s="109" t="s">
        <v>1284</v>
      </c>
      <c r="K13" s="109" t="s">
        <v>1285</v>
      </c>
      <c r="L13" s="109" t="s">
        <v>1286</v>
      </c>
      <c r="M13" s="109" t="s">
        <v>1287</v>
      </c>
      <c r="N13" s="109" t="s">
        <v>1288</v>
      </c>
      <c r="O13" s="109" t="s">
        <v>1289</v>
      </c>
      <c r="T13" s="119">
        <v>5</v>
      </c>
      <c r="U13" s="116">
        <v>600424.84</v>
      </c>
    </row>
    <row r="14" spans="1:23" ht="13.8" thickBot="1">
      <c r="A14" s="110" t="s">
        <v>1503</v>
      </c>
      <c r="B14" s="110" t="s">
        <v>525</v>
      </c>
      <c r="C14" s="110">
        <v>2</v>
      </c>
      <c r="D14" s="110" t="s">
        <v>1293</v>
      </c>
      <c r="E14" s="110" t="s">
        <v>1294</v>
      </c>
      <c r="F14" s="110" t="s">
        <v>1295</v>
      </c>
      <c r="G14" s="110" t="s">
        <v>1296</v>
      </c>
      <c r="H14" s="110" t="s">
        <v>1297</v>
      </c>
      <c r="I14" s="110" t="s">
        <v>1298</v>
      </c>
      <c r="J14" s="120"/>
      <c r="K14" s="120"/>
      <c r="L14" s="111">
        <v>0</v>
      </c>
      <c r="M14" s="111">
        <v>281589.27</v>
      </c>
      <c r="N14" s="111">
        <v>0</v>
      </c>
      <c r="O14" s="111">
        <v>-281589.27</v>
      </c>
      <c r="T14" s="119" t="s">
        <v>1292</v>
      </c>
      <c r="U14" s="116">
        <v>5721245.8300000001</v>
      </c>
    </row>
    <row r="15" spans="1:23" ht="13.8" thickBot="1">
      <c r="A15" s="112" t="s">
        <v>1503</v>
      </c>
      <c r="B15" s="112" t="s">
        <v>525</v>
      </c>
      <c r="C15" s="110">
        <v>2</v>
      </c>
      <c r="D15" s="112" t="s">
        <v>1293</v>
      </c>
      <c r="E15" s="112" t="s">
        <v>1294</v>
      </c>
      <c r="F15" s="112" t="s">
        <v>1295</v>
      </c>
      <c r="G15" s="112" t="s">
        <v>1296</v>
      </c>
      <c r="H15" s="112" t="s">
        <v>1301</v>
      </c>
      <c r="I15" s="112" t="s">
        <v>1302</v>
      </c>
      <c r="J15" s="114"/>
      <c r="K15" s="114"/>
      <c r="L15" s="113">
        <v>0</v>
      </c>
      <c r="M15" s="113">
        <v>53812.959999999999</v>
      </c>
      <c r="N15" s="113">
        <v>0</v>
      </c>
      <c r="O15" s="113">
        <v>-53812.959999999999</v>
      </c>
    </row>
    <row r="16" spans="1:23" ht="13.8" thickBot="1">
      <c r="A16" s="112" t="s">
        <v>1503</v>
      </c>
      <c r="B16" s="112" t="s">
        <v>525</v>
      </c>
      <c r="C16" s="110">
        <v>2</v>
      </c>
      <c r="D16" s="112" t="s">
        <v>1293</v>
      </c>
      <c r="E16" s="112" t="s">
        <v>1294</v>
      </c>
      <c r="F16" s="112" t="s">
        <v>243</v>
      </c>
      <c r="G16" s="112" t="s">
        <v>244</v>
      </c>
      <c r="H16" s="112" t="s">
        <v>1297</v>
      </c>
      <c r="I16" s="112" t="s">
        <v>1298</v>
      </c>
      <c r="J16" s="114"/>
      <c r="K16" s="112" t="s">
        <v>1477</v>
      </c>
      <c r="L16" s="113">
        <v>0</v>
      </c>
      <c r="M16" s="113">
        <v>36547.11</v>
      </c>
      <c r="N16" s="113">
        <v>0</v>
      </c>
      <c r="O16" s="113">
        <v>-36547.11</v>
      </c>
    </row>
    <row r="17" spans="1:22" ht="13.8" thickBot="1">
      <c r="A17" s="112" t="s">
        <v>1503</v>
      </c>
      <c r="B17" s="112" t="s">
        <v>525</v>
      </c>
      <c r="C17" s="110">
        <v>2</v>
      </c>
      <c r="D17" s="112" t="s">
        <v>1293</v>
      </c>
      <c r="E17" s="112" t="s">
        <v>1294</v>
      </c>
      <c r="F17" s="112" t="s">
        <v>243</v>
      </c>
      <c r="G17" s="112" t="s">
        <v>244</v>
      </c>
      <c r="H17" s="112" t="s">
        <v>1297</v>
      </c>
      <c r="I17" s="112" t="s">
        <v>1298</v>
      </c>
      <c r="J17" s="114"/>
      <c r="K17" s="112" t="s">
        <v>1299</v>
      </c>
      <c r="L17" s="113">
        <v>0</v>
      </c>
      <c r="M17" s="113">
        <v>171784.62</v>
      </c>
      <c r="N17" s="113">
        <v>0</v>
      </c>
      <c r="O17" s="113">
        <v>-171784.62</v>
      </c>
      <c r="T17" s="121" t="s">
        <v>1300</v>
      </c>
    </row>
    <row r="18" spans="1:22" ht="13.8" thickBot="1">
      <c r="A18" s="112" t="s">
        <v>1503</v>
      </c>
      <c r="B18" s="112" t="s">
        <v>525</v>
      </c>
      <c r="C18" s="110">
        <v>2</v>
      </c>
      <c r="D18" s="112" t="s">
        <v>1293</v>
      </c>
      <c r="E18" s="112" t="s">
        <v>1294</v>
      </c>
      <c r="F18" s="112" t="s">
        <v>243</v>
      </c>
      <c r="G18" s="112" t="s">
        <v>244</v>
      </c>
      <c r="H18" s="112" t="s">
        <v>1297</v>
      </c>
      <c r="I18" s="112" t="s">
        <v>1298</v>
      </c>
      <c r="J18" s="114"/>
      <c r="K18" s="114"/>
      <c r="L18" s="113">
        <v>0</v>
      </c>
      <c r="M18" s="113">
        <v>2534315.65</v>
      </c>
      <c r="N18" s="113">
        <v>0</v>
      </c>
      <c r="O18" s="113">
        <v>-2534315.65</v>
      </c>
      <c r="T18" s="146" t="s">
        <v>1274</v>
      </c>
      <c r="U18" t="s">
        <v>1275</v>
      </c>
    </row>
    <row r="19" spans="1:22" ht="13.8" thickBot="1">
      <c r="A19" s="112" t="s">
        <v>1503</v>
      </c>
      <c r="B19" s="112" t="s">
        <v>525</v>
      </c>
      <c r="C19" s="110">
        <v>2</v>
      </c>
      <c r="D19" s="112" t="s">
        <v>1293</v>
      </c>
      <c r="E19" s="112" t="s">
        <v>1294</v>
      </c>
      <c r="F19" s="112" t="s">
        <v>243</v>
      </c>
      <c r="G19" s="112" t="s">
        <v>244</v>
      </c>
      <c r="H19" s="112" t="s">
        <v>1301</v>
      </c>
      <c r="I19" s="112" t="s">
        <v>1302</v>
      </c>
      <c r="J19" s="114"/>
      <c r="K19" s="114"/>
      <c r="L19" s="113">
        <v>0</v>
      </c>
      <c r="M19" s="113">
        <v>642715.68999999994</v>
      </c>
      <c r="N19" s="113">
        <v>0</v>
      </c>
      <c r="O19" s="113">
        <v>-642715.68999999994</v>
      </c>
      <c r="T19" s="119">
        <v>1</v>
      </c>
      <c r="U19" s="116">
        <v>0</v>
      </c>
    </row>
    <row r="20" spans="1:22" ht="13.8" thickBot="1">
      <c r="A20" s="112" t="s">
        <v>1503</v>
      </c>
      <c r="B20" s="112" t="s">
        <v>525</v>
      </c>
      <c r="C20" s="110">
        <v>2</v>
      </c>
      <c r="D20" s="112" t="s">
        <v>1293</v>
      </c>
      <c r="E20" s="112" t="s">
        <v>1294</v>
      </c>
      <c r="F20" s="112" t="s">
        <v>245</v>
      </c>
      <c r="G20" s="112" t="s">
        <v>246</v>
      </c>
      <c r="H20" s="112" t="s">
        <v>1297</v>
      </c>
      <c r="I20" s="112" t="s">
        <v>1298</v>
      </c>
      <c r="J20" s="114"/>
      <c r="K20" s="112" t="s">
        <v>1477</v>
      </c>
      <c r="L20" s="113">
        <v>0</v>
      </c>
      <c r="M20" s="113">
        <v>5263.44</v>
      </c>
      <c r="N20" s="113">
        <v>0</v>
      </c>
      <c r="O20" s="113">
        <v>-5263.44</v>
      </c>
      <c r="T20" s="119">
        <v>2</v>
      </c>
      <c r="U20" s="116">
        <v>4448121.49</v>
      </c>
      <c r="V20" s="15">
        <f>+U4+GETPIVOTDATA("YTD Activity",$T$18,"College","2")-GETPIVOTDATA("YTD Activity",$T$10,"College","2")</f>
        <v>1021777.6699999999</v>
      </c>
    </row>
    <row r="21" spans="1:22" ht="13.8" thickBot="1">
      <c r="A21" s="112" t="s">
        <v>1503</v>
      </c>
      <c r="B21" s="112" t="s">
        <v>525</v>
      </c>
      <c r="C21" s="110">
        <v>2</v>
      </c>
      <c r="D21" s="112" t="s">
        <v>1293</v>
      </c>
      <c r="E21" s="112" t="s">
        <v>1294</v>
      </c>
      <c r="F21" s="112" t="s">
        <v>245</v>
      </c>
      <c r="G21" s="112" t="s">
        <v>246</v>
      </c>
      <c r="H21" s="112" t="s">
        <v>1297</v>
      </c>
      <c r="I21" s="112" t="s">
        <v>1298</v>
      </c>
      <c r="J21" s="114"/>
      <c r="K21" s="112" t="s">
        <v>1299</v>
      </c>
      <c r="L21" s="113">
        <v>0</v>
      </c>
      <c r="M21" s="113">
        <v>9806.68</v>
      </c>
      <c r="N21" s="113">
        <v>0</v>
      </c>
      <c r="O21" s="113">
        <v>-9806.68</v>
      </c>
      <c r="T21" s="119">
        <v>4</v>
      </c>
      <c r="U21" s="116">
        <v>689876.03999999992</v>
      </c>
      <c r="V21" s="15">
        <f>+U5+GETPIVOTDATA("YTD Activity",$T$18,"College","4")-GETPIVOTDATA("YTD Activity",$T$10,"College","4")</f>
        <v>0.44999999960418791</v>
      </c>
    </row>
    <row r="22" spans="1:22" ht="13.8" thickBot="1">
      <c r="A22" s="112" t="s">
        <v>1503</v>
      </c>
      <c r="B22" s="112" t="s">
        <v>525</v>
      </c>
      <c r="C22" s="110">
        <v>2</v>
      </c>
      <c r="D22" s="112" t="s">
        <v>1293</v>
      </c>
      <c r="E22" s="112" t="s">
        <v>1294</v>
      </c>
      <c r="F22" s="112" t="s">
        <v>245</v>
      </c>
      <c r="G22" s="112" t="s">
        <v>246</v>
      </c>
      <c r="H22" s="112" t="s">
        <v>1297</v>
      </c>
      <c r="I22" s="112" t="s">
        <v>1298</v>
      </c>
      <c r="J22" s="114"/>
      <c r="K22" s="114"/>
      <c r="L22" s="113">
        <v>0</v>
      </c>
      <c r="M22" s="113">
        <v>352470.72</v>
      </c>
      <c r="N22" s="113">
        <v>0</v>
      </c>
      <c r="O22" s="113">
        <v>-352470.72</v>
      </c>
      <c r="T22" s="119">
        <v>5</v>
      </c>
      <c r="U22" s="116">
        <v>680329.86</v>
      </c>
      <c r="V22" s="15">
        <f>+U6+GETPIVOTDATA("YTD Activity",$T$18,"College","5")-GETPIVOTDATA("YTD Activity",$T$10,"College","5")</f>
        <v>380330.30000000005</v>
      </c>
    </row>
    <row r="23" spans="1:22" ht="13.8" thickBot="1">
      <c r="A23" s="112" t="s">
        <v>1503</v>
      </c>
      <c r="B23" s="112" t="s">
        <v>525</v>
      </c>
      <c r="C23" s="110">
        <v>2</v>
      </c>
      <c r="D23" s="112" t="s">
        <v>1293</v>
      </c>
      <c r="E23" s="112" t="s">
        <v>1294</v>
      </c>
      <c r="F23" s="112" t="s">
        <v>245</v>
      </c>
      <c r="G23" s="112" t="s">
        <v>246</v>
      </c>
      <c r="H23" s="112" t="s">
        <v>1301</v>
      </c>
      <c r="I23" s="112" t="s">
        <v>1302</v>
      </c>
      <c r="J23" s="114"/>
      <c r="K23" s="114"/>
      <c r="L23" s="113">
        <v>0</v>
      </c>
      <c r="M23" s="113">
        <v>87996.77</v>
      </c>
      <c r="N23" s="113">
        <v>0</v>
      </c>
      <c r="O23" s="113">
        <v>-87996.77</v>
      </c>
      <c r="T23" s="119" t="s">
        <v>1292</v>
      </c>
      <c r="U23" s="116">
        <v>5818327.3900000006</v>
      </c>
    </row>
    <row r="24" spans="1:22" ht="13.8" thickBot="1">
      <c r="A24" s="112" t="s">
        <v>1503</v>
      </c>
      <c r="B24" s="112" t="s">
        <v>525</v>
      </c>
      <c r="C24" s="110">
        <v>2</v>
      </c>
      <c r="D24" s="112" t="s">
        <v>1293</v>
      </c>
      <c r="E24" s="112" t="s">
        <v>1294</v>
      </c>
      <c r="F24" s="112" t="s">
        <v>1303</v>
      </c>
      <c r="G24" s="112" t="s">
        <v>1304</v>
      </c>
      <c r="H24" s="112" t="s">
        <v>1297</v>
      </c>
      <c r="I24" s="112" t="s">
        <v>1298</v>
      </c>
      <c r="J24" s="114"/>
      <c r="K24" s="112" t="s">
        <v>1477</v>
      </c>
      <c r="L24" s="113">
        <v>0</v>
      </c>
      <c r="M24" s="113">
        <v>1468.49</v>
      </c>
      <c r="N24" s="113">
        <v>0</v>
      </c>
      <c r="O24" s="113">
        <v>-1468.49</v>
      </c>
    </row>
    <row r="25" spans="1:22" ht="13.8" thickBot="1">
      <c r="A25" s="112" t="s">
        <v>1503</v>
      </c>
      <c r="B25" s="112" t="s">
        <v>525</v>
      </c>
      <c r="C25" s="110">
        <v>2</v>
      </c>
      <c r="D25" s="112" t="s">
        <v>1293</v>
      </c>
      <c r="E25" s="112" t="s">
        <v>1294</v>
      </c>
      <c r="F25" s="112" t="s">
        <v>1303</v>
      </c>
      <c r="G25" s="112" t="s">
        <v>1304</v>
      </c>
      <c r="H25" s="112" t="s">
        <v>1297</v>
      </c>
      <c r="I25" s="112" t="s">
        <v>1298</v>
      </c>
      <c r="J25" s="114"/>
      <c r="K25" s="112" t="s">
        <v>1299</v>
      </c>
      <c r="L25" s="113">
        <v>0</v>
      </c>
      <c r="M25" s="113">
        <v>22680.36</v>
      </c>
      <c r="N25" s="113">
        <v>0</v>
      </c>
      <c r="O25" s="113">
        <v>-22680.36</v>
      </c>
      <c r="U25" s="107">
        <f>+U7+GETPIVOTDATA("YTD Activity",$T$18)-GETPIVOTDATA("YTD Activity",$T$10)</f>
        <v>1402108.42</v>
      </c>
      <c r="V25" s="107">
        <f>SUM(V20:V22)</f>
        <v>1402108.4199999995</v>
      </c>
    </row>
    <row r="26" spans="1:22" ht="13.8" thickBot="1">
      <c r="A26" s="112" t="s">
        <v>1503</v>
      </c>
      <c r="B26" s="112" t="s">
        <v>525</v>
      </c>
      <c r="C26" s="110">
        <v>2</v>
      </c>
      <c r="D26" s="112" t="s">
        <v>1293</v>
      </c>
      <c r="E26" s="112" t="s">
        <v>1294</v>
      </c>
      <c r="F26" s="112" t="s">
        <v>1303</v>
      </c>
      <c r="G26" s="112" t="s">
        <v>1304</v>
      </c>
      <c r="H26" s="112" t="s">
        <v>1297</v>
      </c>
      <c r="I26" s="112" t="s">
        <v>1298</v>
      </c>
      <c r="J26" s="114"/>
      <c r="K26" s="112" t="s">
        <v>1305</v>
      </c>
      <c r="L26" s="113">
        <v>0</v>
      </c>
      <c r="M26" s="113">
        <v>17371.36</v>
      </c>
      <c r="N26" s="113">
        <v>0</v>
      </c>
      <c r="O26" s="113">
        <v>-17371.36</v>
      </c>
      <c r="U26" s="116">
        <f>+'FY26 Beg Fund Balances'!G102</f>
        <v>-1402107.31</v>
      </c>
    </row>
    <row r="27" spans="1:22" ht="13.8" thickBot="1">
      <c r="A27" s="112" t="s">
        <v>1503</v>
      </c>
      <c r="B27" s="112" t="s">
        <v>525</v>
      </c>
      <c r="C27" s="110">
        <v>2</v>
      </c>
      <c r="D27" s="112" t="s">
        <v>1293</v>
      </c>
      <c r="E27" s="112" t="s">
        <v>1294</v>
      </c>
      <c r="F27" s="112" t="s">
        <v>1303</v>
      </c>
      <c r="G27" s="112" t="s">
        <v>1304</v>
      </c>
      <c r="H27" s="112" t="s">
        <v>1297</v>
      </c>
      <c r="I27" s="112" t="s">
        <v>1298</v>
      </c>
      <c r="J27" s="114"/>
      <c r="K27" s="114"/>
      <c r="L27" s="113">
        <v>0</v>
      </c>
      <c r="M27" s="113">
        <v>113773.42</v>
      </c>
      <c r="N27" s="113">
        <v>0</v>
      </c>
      <c r="O27" s="113">
        <v>-113773.42</v>
      </c>
      <c r="U27" s="107">
        <f>SUM(U25:U26)</f>
        <v>1.1099999998696148</v>
      </c>
    </row>
    <row r="28" spans="1:22" ht="13.8" thickBot="1">
      <c r="A28" s="112" t="s">
        <v>1503</v>
      </c>
      <c r="B28" s="112" t="s">
        <v>525</v>
      </c>
      <c r="C28" s="110">
        <v>2</v>
      </c>
      <c r="D28" s="112" t="s">
        <v>1293</v>
      </c>
      <c r="E28" s="112" t="s">
        <v>1294</v>
      </c>
      <c r="F28" s="112" t="s">
        <v>1303</v>
      </c>
      <c r="G28" s="112" t="s">
        <v>1304</v>
      </c>
      <c r="H28" s="112" t="s">
        <v>1301</v>
      </c>
      <c r="I28" s="112" t="s">
        <v>1302</v>
      </c>
      <c r="J28" s="114"/>
      <c r="K28" s="114"/>
      <c r="L28" s="113">
        <v>0</v>
      </c>
      <c r="M28" s="113">
        <v>23974.080000000002</v>
      </c>
      <c r="N28" s="113">
        <v>0</v>
      </c>
      <c r="O28" s="113">
        <v>-23974.080000000002</v>
      </c>
    </row>
    <row r="29" spans="1:22" ht="13.8" thickBot="1">
      <c r="A29" s="112" t="s">
        <v>1503</v>
      </c>
      <c r="B29" s="112" t="s">
        <v>525</v>
      </c>
      <c r="C29" s="110">
        <v>2</v>
      </c>
      <c r="D29" s="112" t="s">
        <v>1293</v>
      </c>
      <c r="E29" s="112" t="s">
        <v>1294</v>
      </c>
      <c r="F29" s="112" t="s">
        <v>1306</v>
      </c>
      <c r="G29" s="112" t="s">
        <v>1307</v>
      </c>
      <c r="H29" s="112" t="s">
        <v>203</v>
      </c>
      <c r="I29" s="112" t="s">
        <v>204</v>
      </c>
      <c r="J29" s="114"/>
      <c r="K29" s="112" t="s">
        <v>1305</v>
      </c>
      <c r="L29" s="113">
        <v>0</v>
      </c>
      <c r="M29" s="113">
        <v>286.26</v>
      </c>
      <c r="N29" s="113">
        <v>0</v>
      </c>
      <c r="O29" s="113">
        <v>-286.26</v>
      </c>
    </row>
    <row r="30" spans="1:22" ht="13.8" thickBot="1">
      <c r="A30" s="112" t="s">
        <v>1503</v>
      </c>
      <c r="B30" s="112" t="s">
        <v>525</v>
      </c>
      <c r="C30" s="110">
        <v>2</v>
      </c>
      <c r="D30" s="112" t="s">
        <v>1293</v>
      </c>
      <c r="E30" s="112" t="s">
        <v>1294</v>
      </c>
      <c r="F30" s="112" t="s">
        <v>1306</v>
      </c>
      <c r="G30" s="112" t="s">
        <v>1307</v>
      </c>
      <c r="H30" s="112" t="s">
        <v>203</v>
      </c>
      <c r="I30" s="112" t="s">
        <v>204</v>
      </c>
      <c r="J30" s="114"/>
      <c r="K30" s="114"/>
      <c r="L30" s="113">
        <v>0</v>
      </c>
      <c r="M30" s="113">
        <v>50488.07</v>
      </c>
      <c r="N30" s="113">
        <v>0</v>
      </c>
      <c r="O30" s="113">
        <v>-50488.07</v>
      </c>
    </row>
    <row r="31" spans="1:22" ht="13.8" thickBot="1">
      <c r="A31" s="112" t="s">
        <v>1503</v>
      </c>
      <c r="B31" s="112" t="s">
        <v>525</v>
      </c>
      <c r="C31" s="110">
        <v>2</v>
      </c>
      <c r="D31" s="112" t="s">
        <v>1293</v>
      </c>
      <c r="E31" s="112" t="s">
        <v>1294</v>
      </c>
      <c r="F31" s="112" t="s">
        <v>247</v>
      </c>
      <c r="G31" s="112" t="s">
        <v>248</v>
      </c>
      <c r="H31" s="112" t="s">
        <v>203</v>
      </c>
      <c r="I31" s="112" t="s">
        <v>204</v>
      </c>
      <c r="J31" s="114"/>
      <c r="K31" s="112" t="s">
        <v>1477</v>
      </c>
      <c r="L31" s="113">
        <v>0</v>
      </c>
      <c r="M31" s="113">
        <v>2250</v>
      </c>
      <c r="N31" s="113">
        <v>0</v>
      </c>
      <c r="O31" s="113">
        <v>-2250</v>
      </c>
    </row>
    <row r="32" spans="1:22" ht="13.8" thickBot="1">
      <c r="A32" s="112" t="s">
        <v>1503</v>
      </c>
      <c r="B32" s="112" t="s">
        <v>525</v>
      </c>
      <c r="C32" s="110">
        <v>2</v>
      </c>
      <c r="D32" s="112" t="s">
        <v>1293</v>
      </c>
      <c r="E32" s="112" t="s">
        <v>1294</v>
      </c>
      <c r="F32" s="112" t="s">
        <v>247</v>
      </c>
      <c r="G32" s="112" t="s">
        <v>248</v>
      </c>
      <c r="H32" s="112" t="s">
        <v>203</v>
      </c>
      <c r="I32" s="112" t="s">
        <v>204</v>
      </c>
      <c r="J32" s="114"/>
      <c r="K32" s="112" t="s">
        <v>1299</v>
      </c>
      <c r="L32" s="113">
        <v>0</v>
      </c>
      <c r="M32" s="113">
        <v>6500</v>
      </c>
      <c r="N32" s="113">
        <v>0</v>
      </c>
      <c r="O32" s="113">
        <v>-6500</v>
      </c>
    </row>
    <row r="33" spans="1:15" ht="13.8" thickBot="1">
      <c r="A33" s="112" t="s">
        <v>1503</v>
      </c>
      <c r="B33" s="112" t="s">
        <v>525</v>
      </c>
      <c r="C33" s="110">
        <v>2</v>
      </c>
      <c r="D33" s="112" t="s">
        <v>1293</v>
      </c>
      <c r="E33" s="112" t="s">
        <v>1294</v>
      </c>
      <c r="F33" s="112" t="s">
        <v>247</v>
      </c>
      <c r="G33" s="112" t="s">
        <v>248</v>
      </c>
      <c r="H33" s="112" t="s">
        <v>203</v>
      </c>
      <c r="I33" s="112" t="s">
        <v>204</v>
      </c>
      <c r="J33" s="114"/>
      <c r="K33" s="112" t="s">
        <v>1305</v>
      </c>
      <c r="L33" s="113">
        <v>0</v>
      </c>
      <c r="M33" s="113">
        <v>900</v>
      </c>
      <c r="N33" s="113">
        <v>0</v>
      </c>
      <c r="O33" s="113">
        <v>-900</v>
      </c>
    </row>
    <row r="34" spans="1:15" ht="13.8" thickBot="1">
      <c r="A34" s="112" t="s">
        <v>1503</v>
      </c>
      <c r="B34" s="112" t="s">
        <v>525</v>
      </c>
      <c r="C34" s="110">
        <v>2</v>
      </c>
      <c r="D34" s="112" t="s">
        <v>1293</v>
      </c>
      <c r="E34" s="112" t="s">
        <v>1294</v>
      </c>
      <c r="F34" s="112" t="s">
        <v>247</v>
      </c>
      <c r="G34" s="112" t="s">
        <v>248</v>
      </c>
      <c r="H34" s="112" t="s">
        <v>203</v>
      </c>
      <c r="I34" s="112" t="s">
        <v>204</v>
      </c>
      <c r="J34" s="114"/>
      <c r="K34" s="114"/>
      <c r="L34" s="113">
        <v>0</v>
      </c>
      <c r="M34" s="113">
        <v>14950</v>
      </c>
      <c r="N34" s="113">
        <v>0</v>
      </c>
      <c r="O34" s="113">
        <v>-14950</v>
      </c>
    </row>
    <row r="35" spans="1:15" ht="13.8" thickBot="1">
      <c r="A35" s="112" t="s">
        <v>1503</v>
      </c>
      <c r="B35" s="112" t="s">
        <v>525</v>
      </c>
      <c r="C35" s="112">
        <v>4</v>
      </c>
      <c r="D35" s="112" t="s">
        <v>1310</v>
      </c>
      <c r="E35" s="112" t="s">
        <v>1298</v>
      </c>
      <c r="F35" s="112" t="s">
        <v>1295</v>
      </c>
      <c r="G35" s="112" t="s">
        <v>1296</v>
      </c>
      <c r="H35" s="112" t="s">
        <v>1297</v>
      </c>
      <c r="I35" s="112" t="s">
        <v>1298</v>
      </c>
      <c r="J35" s="114"/>
      <c r="K35" s="112" t="s">
        <v>1312</v>
      </c>
      <c r="L35" s="113">
        <v>0</v>
      </c>
      <c r="M35" s="113">
        <v>24378.06</v>
      </c>
      <c r="N35" s="113">
        <v>0</v>
      </c>
      <c r="O35" s="113">
        <v>-24378.06</v>
      </c>
    </row>
    <row r="36" spans="1:15" ht="13.8" thickBot="1">
      <c r="A36" s="112" t="s">
        <v>1503</v>
      </c>
      <c r="B36" s="112" t="s">
        <v>525</v>
      </c>
      <c r="C36" s="112">
        <v>4</v>
      </c>
      <c r="D36" s="112" t="s">
        <v>1310</v>
      </c>
      <c r="E36" s="112" t="s">
        <v>1298</v>
      </c>
      <c r="F36" s="112" t="s">
        <v>1295</v>
      </c>
      <c r="G36" s="112" t="s">
        <v>1296</v>
      </c>
      <c r="H36" s="112" t="s">
        <v>1297</v>
      </c>
      <c r="I36" s="112" t="s">
        <v>1298</v>
      </c>
      <c r="J36" s="114"/>
      <c r="K36" s="112" t="s">
        <v>311</v>
      </c>
      <c r="L36" s="113">
        <v>689876.04</v>
      </c>
      <c r="M36" s="113">
        <v>41234.43</v>
      </c>
      <c r="N36" s="113">
        <v>0</v>
      </c>
      <c r="O36" s="113">
        <v>648641.61</v>
      </c>
    </row>
    <row r="37" spans="1:15" ht="13.8" thickBot="1">
      <c r="A37" s="112" t="s">
        <v>1503</v>
      </c>
      <c r="B37" s="112" t="s">
        <v>525</v>
      </c>
      <c r="C37" s="112">
        <v>4</v>
      </c>
      <c r="D37" s="112" t="s">
        <v>1310</v>
      </c>
      <c r="E37" s="112" t="s">
        <v>1298</v>
      </c>
      <c r="F37" s="112" t="s">
        <v>1295</v>
      </c>
      <c r="G37" s="112" t="s">
        <v>1296</v>
      </c>
      <c r="H37" s="112" t="s">
        <v>1297</v>
      </c>
      <c r="I37" s="112" t="s">
        <v>1298</v>
      </c>
      <c r="J37" s="114"/>
      <c r="K37" s="112" t="s">
        <v>1311</v>
      </c>
      <c r="L37" s="113">
        <v>0</v>
      </c>
      <c r="M37" s="113">
        <v>39058.74</v>
      </c>
      <c r="N37" s="113">
        <v>0</v>
      </c>
      <c r="O37" s="113">
        <v>-39058.74</v>
      </c>
    </row>
    <row r="38" spans="1:15" ht="13.8" thickBot="1">
      <c r="A38" s="112" t="s">
        <v>1503</v>
      </c>
      <c r="B38" s="112" t="s">
        <v>525</v>
      </c>
      <c r="C38" s="112">
        <v>4</v>
      </c>
      <c r="D38" s="112" t="s">
        <v>1310</v>
      </c>
      <c r="E38" s="112" t="s">
        <v>1298</v>
      </c>
      <c r="F38" s="112" t="s">
        <v>243</v>
      </c>
      <c r="G38" s="112" t="s">
        <v>244</v>
      </c>
      <c r="H38" s="112" t="s">
        <v>1297</v>
      </c>
      <c r="I38" s="112" t="s">
        <v>1298</v>
      </c>
      <c r="J38" s="114"/>
      <c r="K38" s="112" t="s">
        <v>1312</v>
      </c>
      <c r="L38" s="113">
        <v>0</v>
      </c>
      <c r="M38" s="113">
        <v>144714.72</v>
      </c>
      <c r="N38" s="113">
        <v>0</v>
      </c>
      <c r="O38" s="113">
        <v>-144714.72</v>
      </c>
    </row>
    <row r="39" spans="1:15" ht="13.8" thickBot="1">
      <c r="A39" s="112" t="s">
        <v>1503</v>
      </c>
      <c r="B39" s="112" t="s">
        <v>525</v>
      </c>
      <c r="C39" s="112">
        <v>4</v>
      </c>
      <c r="D39" s="112" t="s">
        <v>1310</v>
      </c>
      <c r="E39" s="112" t="s">
        <v>1298</v>
      </c>
      <c r="F39" s="112" t="s">
        <v>243</v>
      </c>
      <c r="G39" s="112" t="s">
        <v>244</v>
      </c>
      <c r="H39" s="112" t="s">
        <v>1297</v>
      </c>
      <c r="I39" s="112" t="s">
        <v>1298</v>
      </c>
      <c r="J39" s="114"/>
      <c r="K39" s="112" t="s">
        <v>1313</v>
      </c>
      <c r="L39" s="113">
        <v>0</v>
      </c>
      <c r="M39" s="113">
        <v>4228.76</v>
      </c>
      <c r="N39" s="113">
        <v>0</v>
      </c>
      <c r="O39" s="113">
        <v>-4228.76</v>
      </c>
    </row>
    <row r="40" spans="1:15" ht="13.8" thickBot="1">
      <c r="A40" s="112" t="s">
        <v>1503</v>
      </c>
      <c r="B40" s="112" t="s">
        <v>525</v>
      </c>
      <c r="C40" s="112">
        <v>4</v>
      </c>
      <c r="D40" s="112" t="s">
        <v>1310</v>
      </c>
      <c r="E40" s="112" t="s">
        <v>1298</v>
      </c>
      <c r="F40" s="112" t="s">
        <v>243</v>
      </c>
      <c r="G40" s="112" t="s">
        <v>244</v>
      </c>
      <c r="H40" s="112" t="s">
        <v>1297</v>
      </c>
      <c r="I40" s="112" t="s">
        <v>1298</v>
      </c>
      <c r="J40" s="114"/>
      <c r="K40" s="112" t="s">
        <v>1311</v>
      </c>
      <c r="L40" s="113">
        <v>0</v>
      </c>
      <c r="M40" s="113">
        <v>117149.72</v>
      </c>
      <c r="N40" s="113">
        <v>0</v>
      </c>
      <c r="O40" s="113">
        <v>-117149.72</v>
      </c>
    </row>
    <row r="41" spans="1:15" ht="13.8" thickBot="1">
      <c r="A41" s="112" t="s">
        <v>1503</v>
      </c>
      <c r="B41" s="112" t="s">
        <v>525</v>
      </c>
      <c r="C41" s="112">
        <v>4</v>
      </c>
      <c r="D41" s="112" t="s">
        <v>1310</v>
      </c>
      <c r="E41" s="112" t="s">
        <v>1298</v>
      </c>
      <c r="F41" s="112" t="s">
        <v>245</v>
      </c>
      <c r="G41" s="112" t="s">
        <v>246</v>
      </c>
      <c r="H41" s="112" t="s">
        <v>1297</v>
      </c>
      <c r="I41" s="112" t="s">
        <v>1298</v>
      </c>
      <c r="J41" s="114"/>
      <c r="K41" s="112" t="s">
        <v>1312</v>
      </c>
      <c r="L41" s="113">
        <v>0</v>
      </c>
      <c r="M41" s="113">
        <v>1549.8</v>
      </c>
      <c r="N41" s="113">
        <v>0</v>
      </c>
      <c r="O41" s="113">
        <v>-1549.8</v>
      </c>
    </row>
    <row r="42" spans="1:15" ht="13.8" thickBot="1">
      <c r="A42" s="112" t="s">
        <v>1503</v>
      </c>
      <c r="B42" s="112" t="s">
        <v>525</v>
      </c>
      <c r="C42" s="112">
        <v>4</v>
      </c>
      <c r="D42" s="112" t="s">
        <v>1310</v>
      </c>
      <c r="E42" s="112" t="s">
        <v>1298</v>
      </c>
      <c r="F42" s="112" t="s">
        <v>245</v>
      </c>
      <c r="G42" s="112" t="s">
        <v>246</v>
      </c>
      <c r="H42" s="112" t="s">
        <v>1297</v>
      </c>
      <c r="I42" s="112" t="s">
        <v>1298</v>
      </c>
      <c r="J42" s="114"/>
      <c r="K42" s="112" t="s">
        <v>311</v>
      </c>
      <c r="L42" s="113">
        <v>0</v>
      </c>
      <c r="M42" s="113">
        <v>284274.90000000002</v>
      </c>
      <c r="N42" s="113">
        <v>0</v>
      </c>
      <c r="O42" s="113">
        <v>-284274.90000000002</v>
      </c>
    </row>
    <row r="43" spans="1:15" ht="13.8" thickBot="1">
      <c r="A43" s="112" t="s">
        <v>1503</v>
      </c>
      <c r="B43" s="112" t="s">
        <v>525</v>
      </c>
      <c r="C43" s="112">
        <v>4</v>
      </c>
      <c r="D43" s="112" t="s">
        <v>1310</v>
      </c>
      <c r="E43" s="112" t="s">
        <v>1298</v>
      </c>
      <c r="F43" s="112" t="s">
        <v>245</v>
      </c>
      <c r="G43" s="112" t="s">
        <v>246</v>
      </c>
      <c r="H43" s="112" t="s">
        <v>1297</v>
      </c>
      <c r="I43" s="112" t="s">
        <v>1298</v>
      </c>
      <c r="J43" s="114"/>
      <c r="K43" s="112" t="s">
        <v>1311</v>
      </c>
      <c r="L43" s="113">
        <v>0</v>
      </c>
      <c r="M43" s="113">
        <v>1940.18</v>
      </c>
      <c r="N43" s="113">
        <v>0</v>
      </c>
      <c r="O43" s="113">
        <v>-1940.18</v>
      </c>
    </row>
    <row r="44" spans="1:15" ht="13.8" thickBot="1">
      <c r="A44" s="112" t="s">
        <v>1503</v>
      </c>
      <c r="B44" s="112" t="s">
        <v>525</v>
      </c>
      <c r="C44" s="112">
        <v>4</v>
      </c>
      <c r="D44" s="112" t="s">
        <v>1310</v>
      </c>
      <c r="E44" s="112" t="s">
        <v>1298</v>
      </c>
      <c r="F44" s="112" t="s">
        <v>1314</v>
      </c>
      <c r="G44" s="112" t="s">
        <v>1315</v>
      </c>
      <c r="H44" s="112" t="s">
        <v>1297</v>
      </c>
      <c r="I44" s="112" t="s">
        <v>1298</v>
      </c>
      <c r="J44" s="114"/>
      <c r="K44" s="112" t="s">
        <v>1312</v>
      </c>
      <c r="L44" s="113">
        <v>0</v>
      </c>
      <c r="M44" s="113">
        <v>7577.81</v>
      </c>
      <c r="N44" s="113">
        <v>0</v>
      </c>
      <c r="O44" s="113">
        <v>-7577.81</v>
      </c>
    </row>
    <row r="45" spans="1:15" ht="13.8" thickBot="1">
      <c r="A45" s="112" t="s">
        <v>1503</v>
      </c>
      <c r="B45" s="112" t="s">
        <v>525</v>
      </c>
      <c r="C45" s="112">
        <v>4</v>
      </c>
      <c r="D45" s="112" t="s">
        <v>1310</v>
      </c>
      <c r="E45" s="112" t="s">
        <v>1298</v>
      </c>
      <c r="F45" s="112" t="s">
        <v>1314</v>
      </c>
      <c r="G45" s="112" t="s">
        <v>1315</v>
      </c>
      <c r="H45" s="112" t="s">
        <v>1297</v>
      </c>
      <c r="I45" s="112" t="s">
        <v>1298</v>
      </c>
      <c r="J45" s="114"/>
      <c r="K45" s="112" t="s">
        <v>311</v>
      </c>
      <c r="L45" s="113">
        <v>0</v>
      </c>
      <c r="M45" s="113">
        <v>7438.51</v>
      </c>
      <c r="N45" s="113">
        <v>0</v>
      </c>
      <c r="O45" s="113">
        <v>-7438.51</v>
      </c>
    </row>
    <row r="46" spans="1:15" ht="13.8" thickBot="1">
      <c r="A46" s="112" t="s">
        <v>1503</v>
      </c>
      <c r="B46" s="112" t="s">
        <v>525</v>
      </c>
      <c r="C46" s="112">
        <v>4</v>
      </c>
      <c r="D46" s="112" t="s">
        <v>1310</v>
      </c>
      <c r="E46" s="112" t="s">
        <v>1298</v>
      </c>
      <c r="F46" s="112" t="s">
        <v>1314</v>
      </c>
      <c r="G46" s="112" t="s">
        <v>1315</v>
      </c>
      <c r="H46" s="112" t="s">
        <v>1297</v>
      </c>
      <c r="I46" s="112" t="s">
        <v>1298</v>
      </c>
      <c r="J46" s="114"/>
      <c r="K46" s="112" t="s">
        <v>1311</v>
      </c>
      <c r="L46" s="113">
        <v>0</v>
      </c>
      <c r="M46" s="113">
        <v>7651.96</v>
      </c>
      <c r="N46" s="113">
        <v>0</v>
      </c>
      <c r="O46" s="113">
        <v>-7651.96</v>
      </c>
    </row>
    <row r="47" spans="1:15" ht="13.8" thickBot="1">
      <c r="A47" s="112" t="s">
        <v>1503</v>
      </c>
      <c r="B47" s="112" t="s">
        <v>525</v>
      </c>
      <c r="C47" s="112">
        <v>4</v>
      </c>
      <c r="D47" s="112" t="s">
        <v>1310</v>
      </c>
      <c r="E47" s="112" t="s">
        <v>1298</v>
      </c>
      <c r="F47" s="112" t="s">
        <v>1314</v>
      </c>
      <c r="G47" s="112" t="s">
        <v>1315</v>
      </c>
      <c r="H47" s="112" t="s">
        <v>1297</v>
      </c>
      <c r="I47" s="112" t="s">
        <v>1298</v>
      </c>
      <c r="J47" s="114"/>
      <c r="K47" s="112" t="s">
        <v>1316</v>
      </c>
      <c r="L47" s="113">
        <v>0</v>
      </c>
      <c r="M47" s="113">
        <v>1562.99</v>
      </c>
      <c r="N47" s="113">
        <v>0</v>
      </c>
      <c r="O47" s="113">
        <v>-1562.99</v>
      </c>
    </row>
    <row r="48" spans="1:15" ht="13.8" thickBot="1">
      <c r="A48" s="112" t="s">
        <v>1503</v>
      </c>
      <c r="B48" s="112" t="s">
        <v>525</v>
      </c>
      <c r="C48" s="112">
        <v>4</v>
      </c>
      <c r="D48" s="112" t="s">
        <v>1310</v>
      </c>
      <c r="E48" s="112" t="s">
        <v>1298</v>
      </c>
      <c r="F48" s="112" t="s">
        <v>1314</v>
      </c>
      <c r="G48" s="112" t="s">
        <v>1315</v>
      </c>
      <c r="H48" s="112" t="s">
        <v>1297</v>
      </c>
      <c r="I48" s="112" t="s">
        <v>1298</v>
      </c>
      <c r="J48" s="114"/>
      <c r="K48" s="112" t="s">
        <v>1317</v>
      </c>
      <c r="L48" s="113">
        <v>0</v>
      </c>
      <c r="M48" s="113">
        <v>1475.38</v>
      </c>
      <c r="N48" s="113">
        <v>0</v>
      </c>
      <c r="O48" s="113">
        <v>-1475.38</v>
      </c>
    </row>
    <row r="49" spans="1:15" ht="13.8" thickBot="1">
      <c r="A49" s="112" t="s">
        <v>1503</v>
      </c>
      <c r="B49" s="112" t="s">
        <v>525</v>
      </c>
      <c r="C49" s="112">
        <v>4</v>
      </c>
      <c r="D49" s="112" t="s">
        <v>1310</v>
      </c>
      <c r="E49" s="112" t="s">
        <v>1298</v>
      </c>
      <c r="F49" s="112" t="s">
        <v>1504</v>
      </c>
      <c r="G49" s="112" t="s">
        <v>1505</v>
      </c>
      <c r="H49" s="112" t="s">
        <v>1297</v>
      </c>
      <c r="I49" s="112" t="s">
        <v>1298</v>
      </c>
      <c r="J49" s="114"/>
      <c r="K49" s="112" t="s">
        <v>1317</v>
      </c>
      <c r="L49" s="113">
        <v>0</v>
      </c>
      <c r="M49" s="113">
        <v>110.68</v>
      </c>
      <c r="N49" s="113">
        <v>0</v>
      </c>
      <c r="O49" s="113">
        <v>-110.68</v>
      </c>
    </row>
    <row r="50" spans="1:15" ht="13.8" thickBot="1">
      <c r="A50" s="112" t="s">
        <v>1503</v>
      </c>
      <c r="B50" s="112" t="s">
        <v>525</v>
      </c>
      <c r="C50" s="112">
        <v>4</v>
      </c>
      <c r="D50" s="112" t="s">
        <v>1310</v>
      </c>
      <c r="E50" s="112" t="s">
        <v>1298</v>
      </c>
      <c r="F50" s="112" t="s">
        <v>261</v>
      </c>
      <c r="G50" s="112" t="s">
        <v>262</v>
      </c>
      <c r="H50" s="112" t="s">
        <v>1297</v>
      </c>
      <c r="I50" s="112" t="s">
        <v>1298</v>
      </c>
      <c r="J50" s="114"/>
      <c r="K50" s="112" t="s">
        <v>1312</v>
      </c>
      <c r="L50" s="113">
        <v>0</v>
      </c>
      <c r="M50" s="113">
        <v>5529.4</v>
      </c>
      <c r="N50" s="113">
        <v>0</v>
      </c>
      <c r="O50" s="113">
        <v>-5529.4</v>
      </c>
    </row>
    <row r="51" spans="1:15" ht="13.8" thickBot="1">
      <c r="A51" s="112" t="s">
        <v>1503</v>
      </c>
      <c r="B51" s="112" t="s">
        <v>525</v>
      </c>
      <c r="C51" s="112">
        <v>5</v>
      </c>
      <c r="D51" s="112" t="s">
        <v>1318</v>
      </c>
      <c r="E51" s="112" t="s">
        <v>1298</v>
      </c>
      <c r="F51" s="112" t="s">
        <v>243</v>
      </c>
      <c r="G51" s="112" t="s">
        <v>244</v>
      </c>
      <c r="H51" s="112" t="s">
        <v>1297</v>
      </c>
      <c r="I51" s="112" t="s">
        <v>1298</v>
      </c>
      <c r="J51" s="114"/>
      <c r="K51" s="114"/>
      <c r="L51" s="113">
        <v>0</v>
      </c>
      <c r="M51" s="113">
        <v>600424.84</v>
      </c>
      <c r="N51" s="113">
        <v>0</v>
      </c>
      <c r="O51" s="113">
        <v>-600424.84</v>
      </c>
    </row>
    <row r="52" spans="1:15" ht="13.8" thickBot="1">
      <c r="A52" s="212" t="s">
        <v>1319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4"/>
      <c r="L52" s="115">
        <v>689876.04</v>
      </c>
      <c r="M52" s="115">
        <v>5721245.8300000001</v>
      </c>
      <c r="N52" s="115">
        <v>0</v>
      </c>
      <c r="O52" s="115">
        <v>-5031369.79</v>
      </c>
    </row>
    <row r="53" spans="1:15" ht="13.2">
      <c r="A53" s="220">
        <v>46035</v>
      </c>
      <c r="B53" s="200"/>
      <c r="C53" s="200"/>
      <c r="D53" s="200"/>
      <c r="E53" s="200"/>
      <c r="F53" s="200"/>
      <c r="G53" s="221">
        <v>1</v>
      </c>
      <c r="H53" s="200"/>
      <c r="I53" s="200"/>
      <c r="J53" s="200"/>
      <c r="K53" s="200"/>
      <c r="L53" s="219">
        <v>0.47512731000000002</v>
      </c>
      <c r="M53" s="200"/>
      <c r="N53" s="200"/>
      <c r="O53" s="200"/>
    </row>
    <row r="56" spans="1:15" ht="12.75" customHeight="1" thickBot="1"/>
    <row r="57" spans="1:15" ht="12.75" customHeight="1" thickBot="1">
      <c r="A57" s="109" t="s">
        <v>1278</v>
      </c>
      <c r="B57" s="109" t="s">
        <v>328</v>
      </c>
      <c r="C57" s="109" t="s">
        <v>1262</v>
      </c>
      <c r="D57" s="109" t="s">
        <v>1279</v>
      </c>
      <c r="E57" s="109" t="s">
        <v>1280</v>
      </c>
      <c r="F57" s="109" t="s">
        <v>1</v>
      </c>
      <c r="G57" s="109" t="s">
        <v>1281</v>
      </c>
      <c r="H57" s="109" t="s">
        <v>1282</v>
      </c>
      <c r="I57" s="109" t="s">
        <v>1283</v>
      </c>
      <c r="J57" s="109" t="s">
        <v>1284</v>
      </c>
      <c r="K57" s="109" t="s">
        <v>1285</v>
      </c>
      <c r="L57" s="109" t="s">
        <v>1286</v>
      </c>
      <c r="M57" s="109" t="s">
        <v>1287</v>
      </c>
      <c r="N57" s="109" t="s">
        <v>1288</v>
      </c>
      <c r="O57" s="109" t="s">
        <v>1289</v>
      </c>
    </row>
    <row r="58" spans="1:15" ht="13.8" thickBot="1">
      <c r="A58" s="110" t="s">
        <v>1503</v>
      </c>
      <c r="B58" s="110" t="s">
        <v>525</v>
      </c>
      <c r="C58" s="110">
        <v>1</v>
      </c>
      <c r="D58" s="110" t="s">
        <v>1320</v>
      </c>
      <c r="E58" s="110" t="s">
        <v>88</v>
      </c>
      <c r="F58" s="110" t="s">
        <v>1321</v>
      </c>
      <c r="G58" s="110" t="s">
        <v>1322</v>
      </c>
      <c r="H58" s="110" t="s">
        <v>1323</v>
      </c>
      <c r="I58" s="110" t="s">
        <v>1324</v>
      </c>
      <c r="J58" s="120"/>
      <c r="K58" s="120"/>
      <c r="L58" s="111">
        <v>0</v>
      </c>
      <c r="M58" s="111">
        <v>0</v>
      </c>
      <c r="N58" s="111">
        <v>0</v>
      </c>
      <c r="O58" s="111">
        <v>0</v>
      </c>
    </row>
    <row r="59" spans="1:15" ht="13.8" thickBot="1">
      <c r="A59" s="112" t="s">
        <v>1503</v>
      </c>
      <c r="B59" s="112" t="s">
        <v>525</v>
      </c>
      <c r="C59" s="112">
        <v>1</v>
      </c>
      <c r="D59" s="112" t="s">
        <v>1320</v>
      </c>
      <c r="E59" s="112" t="s">
        <v>88</v>
      </c>
      <c r="F59" s="112" t="s">
        <v>1325</v>
      </c>
      <c r="G59" s="112" t="s">
        <v>1326</v>
      </c>
      <c r="H59" s="112" t="s">
        <v>1323</v>
      </c>
      <c r="I59" s="112" t="s">
        <v>1324</v>
      </c>
      <c r="J59" s="114"/>
      <c r="K59" s="114"/>
      <c r="L59" s="113">
        <v>0</v>
      </c>
      <c r="M59" s="113">
        <v>0</v>
      </c>
      <c r="N59" s="113">
        <v>0</v>
      </c>
      <c r="O59" s="113">
        <v>0</v>
      </c>
    </row>
    <row r="60" spans="1:15" ht="13.8" thickBot="1">
      <c r="A60" s="112" t="s">
        <v>1503</v>
      </c>
      <c r="B60" s="112" t="s">
        <v>525</v>
      </c>
      <c r="C60" s="112">
        <v>2</v>
      </c>
      <c r="D60" s="112" t="s">
        <v>87</v>
      </c>
      <c r="E60" s="112" t="s">
        <v>88</v>
      </c>
      <c r="F60" s="112" t="s">
        <v>1321</v>
      </c>
      <c r="G60" s="112" t="s">
        <v>1322</v>
      </c>
      <c r="H60" s="112" t="s">
        <v>1323</v>
      </c>
      <c r="I60" s="112" t="s">
        <v>1324</v>
      </c>
      <c r="J60" s="114"/>
      <c r="K60" s="114"/>
      <c r="L60" s="113">
        <v>0</v>
      </c>
      <c r="M60" s="113">
        <v>4129081.24</v>
      </c>
      <c r="N60" s="113">
        <v>0</v>
      </c>
      <c r="O60" s="113">
        <v>-4129081.24</v>
      </c>
    </row>
    <row r="61" spans="1:15" ht="13.8" thickBot="1">
      <c r="A61" s="112" t="s">
        <v>1503</v>
      </c>
      <c r="B61" s="112" t="s">
        <v>525</v>
      </c>
      <c r="C61" s="112">
        <v>2</v>
      </c>
      <c r="D61" s="112" t="s">
        <v>87</v>
      </c>
      <c r="E61" s="112" t="s">
        <v>88</v>
      </c>
      <c r="F61" s="112" t="s">
        <v>1325</v>
      </c>
      <c r="G61" s="112" t="s">
        <v>1326</v>
      </c>
      <c r="H61" s="112" t="s">
        <v>1323</v>
      </c>
      <c r="I61" s="112" t="s">
        <v>1324</v>
      </c>
      <c r="J61" s="114"/>
      <c r="K61" s="114"/>
      <c r="L61" s="113">
        <v>0</v>
      </c>
      <c r="M61" s="113">
        <v>319040.25</v>
      </c>
      <c r="N61" s="113">
        <v>0</v>
      </c>
      <c r="O61" s="113">
        <v>-319040.25</v>
      </c>
    </row>
    <row r="62" spans="1:15" ht="13.8" thickBot="1">
      <c r="A62" s="112" t="s">
        <v>1503</v>
      </c>
      <c r="B62" s="112" t="s">
        <v>525</v>
      </c>
      <c r="C62" s="112">
        <v>4</v>
      </c>
      <c r="D62" s="112" t="s">
        <v>89</v>
      </c>
      <c r="E62" s="112" t="s">
        <v>88</v>
      </c>
      <c r="F62" s="112" t="s">
        <v>1321</v>
      </c>
      <c r="G62" s="112" t="s">
        <v>1322</v>
      </c>
      <c r="H62" s="112" t="s">
        <v>1323</v>
      </c>
      <c r="I62" s="112" t="s">
        <v>1324</v>
      </c>
      <c r="J62" s="114"/>
      <c r="K62" s="112" t="s">
        <v>311</v>
      </c>
      <c r="L62" s="113">
        <v>689876.04</v>
      </c>
      <c r="M62" s="113">
        <v>634662.07999999996</v>
      </c>
      <c r="N62" s="113">
        <v>0</v>
      </c>
      <c r="O62" s="113">
        <v>55213.96</v>
      </c>
    </row>
    <row r="63" spans="1:15" ht="13.8" thickBot="1">
      <c r="A63" s="112" t="s">
        <v>1503</v>
      </c>
      <c r="B63" s="112" t="s">
        <v>525</v>
      </c>
      <c r="C63" s="112">
        <v>4</v>
      </c>
      <c r="D63" s="112" t="s">
        <v>89</v>
      </c>
      <c r="E63" s="112" t="s">
        <v>88</v>
      </c>
      <c r="F63" s="112" t="s">
        <v>1325</v>
      </c>
      <c r="G63" s="112" t="s">
        <v>1326</v>
      </c>
      <c r="H63" s="112" t="s">
        <v>1323</v>
      </c>
      <c r="I63" s="112" t="s">
        <v>1324</v>
      </c>
      <c r="J63" s="114"/>
      <c r="K63" s="112" t="s">
        <v>311</v>
      </c>
      <c r="L63" s="113">
        <v>0</v>
      </c>
      <c r="M63" s="113">
        <v>55213.96</v>
      </c>
      <c r="N63" s="113">
        <v>0</v>
      </c>
      <c r="O63" s="113">
        <v>-55213.96</v>
      </c>
    </row>
    <row r="64" spans="1:15" ht="13.8" thickBot="1">
      <c r="A64" s="112" t="s">
        <v>1503</v>
      </c>
      <c r="B64" s="112" t="s">
        <v>525</v>
      </c>
      <c r="C64" s="112">
        <v>5</v>
      </c>
      <c r="D64" s="112" t="s">
        <v>90</v>
      </c>
      <c r="E64" s="112" t="s">
        <v>88</v>
      </c>
      <c r="F64" s="112" t="s">
        <v>1321</v>
      </c>
      <c r="G64" s="112" t="s">
        <v>1322</v>
      </c>
      <c r="H64" s="112" t="s">
        <v>1323</v>
      </c>
      <c r="I64" s="112" t="s">
        <v>1324</v>
      </c>
      <c r="J64" s="114"/>
      <c r="K64" s="114"/>
      <c r="L64" s="113">
        <v>0</v>
      </c>
      <c r="M64" s="113">
        <v>633043.04</v>
      </c>
      <c r="N64" s="113">
        <v>0</v>
      </c>
      <c r="O64" s="113">
        <v>-633043.04</v>
      </c>
    </row>
    <row r="65" spans="1:15" ht="13.8" thickBot="1">
      <c r="A65" s="112" t="s">
        <v>1503</v>
      </c>
      <c r="B65" s="112" t="s">
        <v>525</v>
      </c>
      <c r="C65" s="112">
        <v>5</v>
      </c>
      <c r="D65" s="112" t="s">
        <v>90</v>
      </c>
      <c r="E65" s="112" t="s">
        <v>88</v>
      </c>
      <c r="F65" s="112" t="s">
        <v>1325</v>
      </c>
      <c r="G65" s="112" t="s">
        <v>1326</v>
      </c>
      <c r="H65" s="112" t="s">
        <v>1323</v>
      </c>
      <c r="I65" s="112" t="s">
        <v>1324</v>
      </c>
      <c r="J65" s="114"/>
      <c r="K65" s="114"/>
      <c r="L65" s="113">
        <v>0</v>
      </c>
      <c r="M65" s="113">
        <v>47286.82</v>
      </c>
      <c r="N65" s="113">
        <v>0</v>
      </c>
      <c r="O65" s="113">
        <v>-47286.82</v>
      </c>
    </row>
    <row r="66" spans="1:15" ht="12.75" customHeight="1" thickBot="1">
      <c r="A66" s="212" t="s">
        <v>1319</v>
      </c>
      <c r="B66" s="213"/>
      <c r="C66" s="213"/>
      <c r="D66" s="213"/>
      <c r="E66" s="213"/>
      <c r="F66" s="213"/>
      <c r="G66" s="213"/>
      <c r="H66" s="213"/>
      <c r="I66" s="213"/>
      <c r="J66" s="213"/>
      <c r="K66" s="214"/>
      <c r="L66" s="115">
        <v>689876.04</v>
      </c>
      <c r="M66" s="115">
        <v>5818327.3899999997</v>
      </c>
      <c r="N66" s="115">
        <v>0</v>
      </c>
      <c r="O66" s="115">
        <v>-5128451.3499999996</v>
      </c>
    </row>
    <row r="67" spans="1:15" ht="12.75" customHeight="1">
      <c r="A67" s="220">
        <v>46035</v>
      </c>
      <c r="B67" s="200"/>
      <c r="C67" s="200"/>
      <c r="D67" s="200"/>
      <c r="E67" s="200"/>
      <c r="F67" s="200"/>
      <c r="G67" s="221">
        <v>1</v>
      </c>
      <c r="H67" s="200"/>
      <c r="I67" s="200"/>
      <c r="J67" s="200"/>
      <c r="K67" s="200"/>
      <c r="L67" s="219">
        <v>0.47512731000000002</v>
      </c>
      <c r="M67" s="200"/>
      <c r="N67" s="200"/>
      <c r="O67" s="200"/>
    </row>
    <row r="78" spans="1:15" ht="12.75" customHeight="1">
      <c r="G78" s="101" t="s">
        <v>1488</v>
      </c>
    </row>
    <row r="80" spans="1:15" ht="12.75" customHeight="1">
      <c r="G80" s="156" t="s">
        <v>1577</v>
      </c>
      <c r="H80" s="156"/>
      <c r="I80" s="156"/>
      <c r="J80" s="156"/>
    </row>
    <row r="114" spans="7:11" ht="12.75" customHeight="1">
      <c r="G114" s="157"/>
      <c r="H114" s="157"/>
      <c r="I114" s="157"/>
    </row>
    <row r="115" spans="7:11" ht="12.75" customHeight="1">
      <c r="G115" s="15"/>
      <c r="H115" s="157"/>
      <c r="I115" s="15"/>
      <c r="K115" s="107"/>
    </row>
    <row r="116" spans="7:11" ht="12.75" customHeight="1">
      <c r="G116" s="15"/>
      <c r="H116" s="157"/>
      <c r="I116" s="15"/>
      <c r="K116" s="107"/>
    </row>
    <row r="117" spans="7:11" ht="12.75" customHeight="1">
      <c r="G117" s="15"/>
      <c r="H117" s="157"/>
      <c r="I117" s="15"/>
      <c r="K117" s="107"/>
    </row>
    <row r="118" spans="7:11" ht="12.75" customHeight="1">
      <c r="H118" s="157"/>
    </row>
  </sheetData>
  <mergeCells count="32">
    <mergeCell ref="L53:O53"/>
    <mergeCell ref="A66:K66"/>
    <mergeCell ref="A67:F67"/>
    <mergeCell ref="G67:K67"/>
    <mergeCell ref="L67:O67"/>
    <mergeCell ref="A53:F53"/>
    <mergeCell ref="G53:K53"/>
    <mergeCell ref="A8:H8"/>
    <mergeCell ref="I8:O8"/>
    <mergeCell ref="A9:H9"/>
    <mergeCell ref="I9:O9"/>
    <mergeCell ref="A10:H10"/>
    <mergeCell ref="I10:O10"/>
    <mergeCell ref="A11:H11"/>
    <mergeCell ref="I11:O11"/>
    <mergeCell ref="A12:H12"/>
    <mergeCell ref="I12:O12"/>
    <mergeCell ref="A52:K52"/>
    <mergeCell ref="A7:F7"/>
    <mergeCell ref="G7:K7"/>
    <mergeCell ref="L7:O7"/>
    <mergeCell ref="A2:H2"/>
    <mergeCell ref="I2:O2"/>
    <mergeCell ref="A3:H3"/>
    <mergeCell ref="I3:O3"/>
    <mergeCell ref="A4:H4"/>
    <mergeCell ref="I4:O4"/>
    <mergeCell ref="A5:H5"/>
    <mergeCell ref="I5:O5"/>
    <mergeCell ref="A6:F6"/>
    <mergeCell ref="G6:K6"/>
    <mergeCell ref="L6:O6"/>
  </mergeCells>
  <pageMargins left="0.7" right="0.7" top="0.75" bottom="0.75" header="0.3" footer="0.3"/>
  <pageSetup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C2B0-0212-4093-B588-CDB0D360C8E6}">
  <sheetPr>
    <tabColor rgb="FF92D050"/>
  </sheetPr>
  <dimension ref="A2:C35"/>
  <sheetViews>
    <sheetView topLeftCell="A7" workbookViewId="0">
      <selection activeCell="A13" sqref="A13:XFD13"/>
    </sheetView>
  </sheetViews>
  <sheetFormatPr defaultRowHeight="13.2"/>
  <cols>
    <col min="2" max="2" width="16.6640625" customWidth="1"/>
  </cols>
  <sheetData>
    <row r="2" spans="1:1">
      <c r="A2" t="s">
        <v>1406</v>
      </c>
    </row>
    <row r="3" spans="1:1">
      <c r="A3" t="s">
        <v>1483</v>
      </c>
    </row>
    <row r="31" spans="1:1">
      <c r="A31" t="s">
        <v>1407</v>
      </c>
    </row>
    <row r="33" spans="1:3">
      <c r="A33" t="s">
        <v>1408</v>
      </c>
    </row>
    <row r="34" spans="1:3">
      <c r="B34" s="147">
        <v>1480962.03</v>
      </c>
      <c r="C34" t="s">
        <v>1484</v>
      </c>
    </row>
    <row r="35" spans="1:3">
      <c r="B35" s="133">
        <f>SUM(B34:B34)</f>
        <v>1480962.03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6AF4-0CA6-43B4-BA85-B1BF6B79777A}">
  <sheetPr>
    <tabColor rgb="FF92D050"/>
  </sheetPr>
  <dimension ref="A1:N277"/>
  <sheetViews>
    <sheetView topLeftCell="A20" workbookViewId="0">
      <selection activeCell="A13" sqref="A13:XFD13"/>
    </sheetView>
  </sheetViews>
  <sheetFormatPr defaultRowHeight="12.75" customHeight="1"/>
  <cols>
    <col min="1" max="1" width="50.33203125" bestFit="1" customWidth="1"/>
    <col min="2" max="2" width="7.33203125" bestFit="1" customWidth="1"/>
    <col min="3" max="3" width="10" bestFit="1" customWidth="1"/>
    <col min="4" max="4" width="30" bestFit="1" customWidth="1"/>
    <col min="5" max="5" width="13.33203125" customWidth="1"/>
    <col min="6" max="6" width="25" bestFit="1" customWidth="1"/>
    <col min="7" max="7" width="12.44140625" bestFit="1" customWidth="1"/>
    <col min="8" max="8" width="17" customWidth="1"/>
    <col min="9" max="9" width="12.6640625" bestFit="1" customWidth="1"/>
    <col min="10" max="10" width="7.33203125" bestFit="1" customWidth="1"/>
    <col min="11" max="13" width="12.33203125" bestFit="1" customWidth="1"/>
    <col min="14" max="14" width="15" bestFit="1" customWidth="1"/>
  </cols>
  <sheetData>
    <row r="1" spans="1:14" ht="24" customHeight="1">
      <c r="A1" s="118" t="s">
        <v>1327</v>
      </c>
    </row>
    <row r="2" spans="1:14" ht="13.2">
      <c r="A2" s="216" t="s">
        <v>1265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13.2">
      <c r="A3" s="216" t="s">
        <v>1502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ht="13.2">
      <c r="A4" s="222" t="s">
        <v>1328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ht="12.75" customHeight="1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4" ht="12.75" customHeight="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4" ht="12.75" customHeight="1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</row>
    <row r="8" spans="1:14" ht="12.75" customHeight="1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</row>
    <row r="9" spans="1:14" ht="12.75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</row>
    <row r="10" spans="1:14" ht="13.2">
      <c r="A10" s="216" t="s">
        <v>1329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1:14" ht="13.2">
      <c r="A11" s="218" t="s">
        <v>1268</v>
      </c>
      <c r="B11" s="200"/>
      <c r="C11" s="200"/>
      <c r="D11" s="200"/>
      <c r="E11" s="200"/>
      <c r="F11" s="218" t="s">
        <v>1269</v>
      </c>
      <c r="G11" s="200"/>
      <c r="H11" s="200"/>
      <c r="I11" s="200"/>
      <c r="J11" s="200"/>
      <c r="K11" s="218" t="s">
        <v>1270</v>
      </c>
      <c r="L11" s="200"/>
      <c r="M11" s="200"/>
      <c r="N11" s="200"/>
    </row>
    <row r="12" spans="1:14" ht="12.75" customHeight="1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</row>
    <row r="13" spans="1:14" ht="12.75" customHeight="1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</row>
    <row r="14" spans="1:14" ht="13.2">
      <c r="A14" s="216" t="s">
        <v>1271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1:14" ht="13.2">
      <c r="A15" s="216" t="s">
        <v>1273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</row>
    <row r="16" spans="1:14" ht="13.2">
      <c r="A16" s="216" t="s">
        <v>1276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</row>
    <row r="17" spans="1:14" ht="13.8" thickBot="1">
      <c r="A17" s="216" t="s">
        <v>1277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</row>
    <row r="18" spans="1:14" ht="13.8" thickBot="1">
      <c r="A18" s="109" t="s">
        <v>1278</v>
      </c>
      <c r="B18" s="109" t="s">
        <v>328</v>
      </c>
      <c r="C18" s="109" t="s">
        <v>1279</v>
      </c>
      <c r="D18" s="109" t="s">
        <v>1280</v>
      </c>
      <c r="E18" s="109" t="s">
        <v>1</v>
      </c>
      <c r="F18" s="109" t="s">
        <v>1281</v>
      </c>
      <c r="G18" s="109" t="s">
        <v>1282</v>
      </c>
      <c r="H18" s="109" t="s">
        <v>1283</v>
      </c>
      <c r="I18" s="109" t="s">
        <v>1284</v>
      </c>
      <c r="J18" s="109" t="s">
        <v>1285</v>
      </c>
      <c r="K18" s="109" t="s">
        <v>1286</v>
      </c>
      <c r="L18" s="109" t="s">
        <v>1287</v>
      </c>
      <c r="M18" s="109" t="s">
        <v>1288</v>
      </c>
      <c r="N18" s="109" t="s">
        <v>1289</v>
      </c>
    </row>
    <row r="19" spans="1:14" ht="13.8" thickBot="1">
      <c r="A19" s="110" t="s">
        <v>1503</v>
      </c>
      <c r="B19" s="110" t="s">
        <v>413</v>
      </c>
      <c r="C19" s="110" t="s">
        <v>1332</v>
      </c>
      <c r="D19" s="110" t="s">
        <v>1333</v>
      </c>
      <c r="E19" s="110" t="s">
        <v>1553</v>
      </c>
      <c r="F19" s="110" t="s">
        <v>1554</v>
      </c>
      <c r="G19" s="110" t="s">
        <v>1323</v>
      </c>
      <c r="H19" s="110" t="s">
        <v>1324</v>
      </c>
      <c r="I19" s="120"/>
      <c r="J19" s="120"/>
      <c r="K19" s="111">
        <v>0</v>
      </c>
      <c r="L19" s="111">
        <v>-220799.52</v>
      </c>
      <c r="M19" s="111">
        <v>0</v>
      </c>
      <c r="N19" s="111">
        <v>220799.52</v>
      </c>
    </row>
    <row r="20" spans="1:14" ht="13.8" thickBot="1">
      <c r="A20" s="112" t="s">
        <v>1503</v>
      </c>
      <c r="B20" s="112" t="s">
        <v>413</v>
      </c>
      <c r="C20" s="112" t="s">
        <v>1334</v>
      </c>
      <c r="D20" s="112" t="s">
        <v>1335</v>
      </c>
      <c r="E20" s="112" t="s">
        <v>1330</v>
      </c>
      <c r="F20" s="112" t="s">
        <v>1331</v>
      </c>
      <c r="G20" s="112" t="s">
        <v>1323</v>
      </c>
      <c r="H20" s="112" t="s">
        <v>1324</v>
      </c>
      <c r="I20" s="114"/>
      <c r="J20" s="114"/>
      <c r="K20" s="113">
        <v>0</v>
      </c>
      <c r="L20" s="113">
        <v>-416745.02</v>
      </c>
      <c r="M20" s="113">
        <v>0</v>
      </c>
      <c r="N20" s="113">
        <v>416745.02</v>
      </c>
    </row>
    <row r="21" spans="1:14" ht="13.8" thickBot="1">
      <c r="A21" s="112" t="s">
        <v>1503</v>
      </c>
      <c r="B21" s="112" t="s">
        <v>413</v>
      </c>
      <c r="C21" s="112" t="s">
        <v>1334</v>
      </c>
      <c r="D21" s="112" t="s">
        <v>1335</v>
      </c>
      <c r="E21" s="112" t="s">
        <v>1553</v>
      </c>
      <c r="F21" s="112" t="s">
        <v>1554</v>
      </c>
      <c r="G21" s="112" t="s">
        <v>1323</v>
      </c>
      <c r="H21" s="112" t="s">
        <v>1324</v>
      </c>
      <c r="I21" s="114"/>
      <c r="J21" s="114"/>
      <c r="K21" s="113">
        <v>0</v>
      </c>
      <c r="L21" s="113">
        <v>220799.52</v>
      </c>
      <c r="M21" s="113">
        <v>0</v>
      </c>
      <c r="N21" s="113">
        <v>-220799.52</v>
      </c>
    </row>
    <row r="22" spans="1:14" ht="13.8" thickBot="1">
      <c r="A22" s="112" t="s">
        <v>1503</v>
      </c>
      <c r="B22" s="112" t="s">
        <v>413</v>
      </c>
      <c r="C22" s="112" t="s">
        <v>1418</v>
      </c>
      <c r="D22" s="112" t="s">
        <v>1419</v>
      </c>
      <c r="E22" s="112" t="s">
        <v>1330</v>
      </c>
      <c r="F22" s="112" t="s">
        <v>1331</v>
      </c>
      <c r="G22" s="112" t="s">
        <v>1323</v>
      </c>
      <c r="H22" s="112" t="s">
        <v>1324</v>
      </c>
      <c r="I22" s="114"/>
      <c r="J22" s="114"/>
      <c r="K22" s="113">
        <v>152000</v>
      </c>
      <c r="L22" s="113">
        <v>0</v>
      </c>
      <c r="M22" s="113">
        <v>0</v>
      </c>
      <c r="N22" s="113">
        <v>152000</v>
      </c>
    </row>
    <row r="23" spans="1:14" ht="13.8" thickBot="1">
      <c r="A23" s="112" t="s">
        <v>1503</v>
      </c>
      <c r="B23" s="112" t="s">
        <v>413</v>
      </c>
      <c r="C23" s="112" t="s">
        <v>1420</v>
      </c>
      <c r="D23" s="112" t="s">
        <v>1421</v>
      </c>
      <c r="E23" s="112" t="s">
        <v>1330</v>
      </c>
      <c r="F23" s="112" t="s">
        <v>1331</v>
      </c>
      <c r="G23" s="112" t="s">
        <v>1323</v>
      </c>
      <c r="H23" s="112" t="s">
        <v>1324</v>
      </c>
      <c r="I23" s="114"/>
      <c r="J23" s="114"/>
      <c r="K23" s="113">
        <v>474000</v>
      </c>
      <c r="L23" s="113">
        <v>13196.28</v>
      </c>
      <c r="M23" s="113">
        <v>0</v>
      </c>
      <c r="N23" s="113">
        <v>460803.72</v>
      </c>
    </row>
    <row r="24" spans="1:14" ht="13.8" thickBot="1">
      <c r="A24" s="112" t="s">
        <v>1503</v>
      </c>
      <c r="B24" s="112" t="s">
        <v>413</v>
      </c>
      <c r="C24" s="112" t="s">
        <v>1422</v>
      </c>
      <c r="D24" s="112" t="s">
        <v>1423</v>
      </c>
      <c r="E24" s="112" t="s">
        <v>1330</v>
      </c>
      <c r="F24" s="112" t="s">
        <v>1331</v>
      </c>
      <c r="G24" s="112" t="s">
        <v>1323</v>
      </c>
      <c r="H24" s="112" t="s">
        <v>1324</v>
      </c>
      <c r="I24" s="114"/>
      <c r="J24" s="114"/>
      <c r="K24" s="113">
        <v>599000</v>
      </c>
      <c r="L24" s="113">
        <v>0</v>
      </c>
      <c r="M24" s="113">
        <v>0</v>
      </c>
      <c r="N24" s="113">
        <v>599000</v>
      </c>
    </row>
    <row r="25" spans="1:14" ht="13.8" thickBot="1">
      <c r="A25" s="112" t="s">
        <v>1503</v>
      </c>
      <c r="B25" s="112" t="s">
        <v>431</v>
      </c>
      <c r="C25" s="112" t="s">
        <v>1336</v>
      </c>
      <c r="D25" s="112" t="s">
        <v>1337</v>
      </c>
      <c r="E25" s="112" t="s">
        <v>1344</v>
      </c>
      <c r="F25" s="112" t="s">
        <v>1345</v>
      </c>
      <c r="G25" s="112" t="s">
        <v>1323</v>
      </c>
      <c r="H25" s="112" t="s">
        <v>1324</v>
      </c>
      <c r="I25" s="114"/>
      <c r="J25" s="114"/>
      <c r="K25" s="113">
        <v>106000</v>
      </c>
      <c r="L25" s="113">
        <v>55349.8</v>
      </c>
      <c r="M25" s="113">
        <v>0</v>
      </c>
      <c r="N25" s="113">
        <v>50650.2</v>
      </c>
    </row>
    <row r="26" spans="1:14" ht="13.8" thickBot="1">
      <c r="A26" s="112" t="s">
        <v>1503</v>
      </c>
      <c r="B26" s="112" t="s">
        <v>431</v>
      </c>
      <c r="C26" s="112" t="s">
        <v>1336</v>
      </c>
      <c r="D26" s="112" t="s">
        <v>1337</v>
      </c>
      <c r="E26" s="112" t="s">
        <v>1338</v>
      </c>
      <c r="F26" s="112" t="s">
        <v>1339</v>
      </c>
      <c r="G26" s="112" t="s">
        <v>1323</v>
      </c>
      <c r="H26" s="112" t="s">
        <v>1324</v>
      </c>
      <c r="I26" s="114"/>
      <c r="J26" s="114"/>
      <c r="K26" s="113">
        <v>0</v>
      </c>
      <c r="L26" s="113">
        <v>203400</v>
      </c>
      <c r="M26" s="113">
        <v>0</v>
      </c>
      <c r="N26" s="113">
        <v>-203400</v>
      </c>
    </row>
    <row r="27" spans="1:14" ht="13.8" thickBot="1">
      <c r="A27" s="112" t="s">
        <v>1503</v>
      </c>
      <c r="B27" s="112" t="s">
        <v>431</v>
      </c>
      <c r="C27" s="112" t="s">
        <v>1336</v>
      </c>
      <c r="D27" s="112" t="s">
        <v>1337</v>
      </c>
      <c r="E27" s="112" t="s">
        <v>1340</v>
      </c>
      <c r="F27" s="112" t="s">
        <v>1341</v>
      </c>
      <c r="G27" s="112" t="s">
        <v>1323</v>
      </c>
      <c r="H27" s="112" t="s">
        <v>1324</v>
      </c>
      <c r="I27" s="114"/>
      <c r="J27" s="114"/>
      <c r="K27" s="113">
        <v>166248.89000000001</v>
      </c>
      <c r="L27" s="113">
        <v>0</v>
      </c>
      <c r="M27" s="113">
        <v>0</v>
      </c>
      <c r="N27" s="113">
        <v>166248.89000000001</v>
      </c>
    </row>
    <row r="28" spans="1:14" ht="13.8" thickBot="1">
      <c r="A28" s="112" t="s">
        <v>1503</v>
      </c>
      <c r="B28" s="112" t="s">
        <v>421</v>
      </c>
      <c r="C28" s="112" t="s">
        <v>1342</v>
      </c>
      <c r="D28" s="112" t="s">
        <v>1343</v>
      </c>
      <c r="E28" s="112" t="s">
        <v>1344</v>
      </c>
      <c r="F28" s="112" t="s">
        <v>1345</v>
      </c>
      <c r="G28" s="112" t="s">
        <v>1323</v>
      </c>
      <c r="H28" s="112" t="s">
        <v>1324</v>
      </c>
      <c r="I28" s="114"/>
      <c r="J28" s="114"/>
      <c r="K28" s="113">
        <v>2000</v>
      </c>
      <c r="L28" s="113">
        <v>48789.54</v>
      </c>
      <c r="M28" s="113">
        <v>0</v>
      </c>
      <c r="N28" s="113">
        <v>-46789.54</v>
      </c>
    </row>
    <row r="29" spans="1:14" ht="13.8" thickBot="1">
      <c r="A29" s="112" t="s">
        <v>1503</v>
      </c>
      <c r="B29" s="112" t="s">
        <v>421</v>
      </c>
      <c r="C29" s="112" t="s">
        <v>1342</v>
      </c>
      <c r="D29" s="112" t="s">
        <v>1343</v>
      </c>
      <c r="E29" s="112" t="s">
        <v>1340</v>
      </c>
      <c r="F29" s="112" t="s">
        <v>1341</v>
      </c>
      <c r="G29" s="112" t="s">
        <v>1323</v>
      </c>
      <c r="H29" s="112" t="s">
        <v>1324</v>
      </c>
      <c r="I29" s="114"/>
      <c r="J29" s="114"/>
      <c r="K29" s="113">
        <v>380470.6</v>
      </c>
      <c r="L29" s="113">
        <v>0</v>
      </c>
      <c r="M29" s="113">
        <v>0</v>
      </c>
      <c r="N29" s="113">
        <v>380470.6</v>
      </c>
    </row>
    <row r="30" spans="1:14" ht="13.8" thickBot="1">
      <c r="A30" s="112" t="s">
        <v>1503</v>
      </c>
      <c r="B30" s="112" t="s">
        <v>421</v>
      </c>
      <c r="C30" s="112" t="s">
        <v>1342</v>
      </c>
      <c r="D30" s="112" t="s">
        <v>1343</v>
      </c>
      <c r="E30" s="112" t="s">
        <v>1555</v>
      </c>
      <c r="F30" s="112" t="s">
        <v>1556</v>
      </c>
      <c r="G30" s="112" t="s">
        <v>1323</v>
      </c>
      <c r="H30" s="112" t="s">
        <v>1324</v>
      </c>
      <c r="I30" s="114"/>
      <c r="J30" s="114"/>
      <c r="K30" s="113">
        <v>0</v>
      </c>
      <c r="L30" s="113">
        <v>211.67</v>
      </c>
      <c r="M30" s="113">
        <v>0</v>
      </c>
      <c r="N30" s="113">
        <v>-211.67</v>
      </c>
    </row>
    <row r="31" spans="1:14" ht="13.8" thickBot="1">
      <c r="A31" s="112" t="s">
        <v>1503</v>
      </c>
      <c r="B31" s="112" t="s">
        <v>431</v>
      </c>
      <c r="C31" s="112" t="s">
        <v>1342</v>
      </c>
      <c r="D31" s="112" t="s">
        <v>1343</v>
      </c>
      <c r="E31" s="112" t="s">
        <v>1344</v>
      </c>
      <c r="F31" s="112" t="s">
        <v>1345</v>
      </c>
      <c r="G31" s="112" t="s">
        <v>1348</v>
      </c>
      <c r="H31" s="112" t="s">
        <v>1349</v>
      </c>
      <c r="I31" s="114"/>
      <c r="J31" s="114"/>
      <c r="K31" s="113">
        <v>0</v>
      </c>
      <c r="L31" s="113">
        <v>36800</v>
      </c>
      <c r="M31" s="113">
        <v>0</v>
      </c>
      <c r="N31" s="113">
        <v>-36800</v>
      </c>
    </row>
    <row r="32" spans="1:14" ht="12.75" customHeight="1" thickBot="1">
      <c r="A32" s="212" t="s">
        <v>1319</v>
      </c>
      <c r="B32" s="213"/>
      <c r="C32" s="213"/>
      <c r="D32" s="213"/>
      <c r="E32" s="213"/>
      <c r="F32" s="213"/>
      <c r="G32" s="213"/>
      <c r="H32" s="213"/>
      <c r="I32" s="213"/>
      <c r="J32" s="214"/>
      <c r="K32" s="115">
        <v>1879719.49</v>
      </c>
      <c r="L32" s="115">
        <v>-58997.73</v>
      </c>
      <c r="M32" s="115">
        <v>0</v>
      </c>
      <c r="N32" s="115">
        <v>1938717.22</v>
      </c>
    </row>
    <row r="33" spans="1:14" ht="12.75" customHeight="1">
      <c r="A33" s="220">
        <v>46034</v>
      </c>
      <c r="B33" s="200"/>
      <c r="C33" s="200"/>
      <c r="D33" s="200"/>
      <c r="E33" s="200"/>
      <c r="F33" s="221">
        <v>1</v>
      </c>
      <c r="G33" s="200"/>
      <c r="H33" s="200"/>
      <c r="I33" s="200"/>
      <c r="J33" s="200"/>
      <c r="K33" s="219">
        <v>0.72152777000000001</v>
      </c>
      <c r="L33" s="200"/>
      <c r="M33" s="200"/>
      <c r="N33" s="200"/>
    </row>
    <row r="35" spans="1:14" ht="12.75" customHeight="1">
      <c r="E35" t="s">
        <v>1346</v>
      </c>
      <c r="F35" s="15">
        <f>-'FY25 End Fund Balance'!I44</f>
        <v>1049666.5299999998</v>
      </c>
      <c r="G35" t="s">
        <v>1428</v>
      </c>
    </row>
    <row r="36" spans="1:14" ht="12.75" customHeight="1">
      <c r="E36" t="s">
        <v>1324</v>
      </c>
      <c r="F36" s="116">
        <f>L32</f>
        <v>-58997.73</v>
      </c>
      <c r="I36" s="116"/>
      <c r="L36" s="116"/>
    </row>
    <row r="37" spans="1:14" ht="12.75" customHeight="1">
      <c r="E37" t="s">
        <v>1347</v>
      </c>
      <c r="F37" s="116">
        <f>L276</f>
        <v>532078.81999999995</v>
      </c>
    </row>
    <row r="38" spans="1:14" ht="12.75" customHeight="1">
      <c r="E38" t="s">
        <v>325</v>
      </c>
      <c r="F38" s="122">
        <f>+F35+F36-F37</f>
        <v>458589.97999999986</v>
      </c>
      <c r="G38" s="116">
        <f>+'FY26 Beg Fund Balances'!K44</f>
        <v>-458589.98</v>
      </c>
      <c r="H38" s="116">
        <f>SUM(F38:G38)</f>
        <v>0</v>
      </c>
    </row>
    <row r="40" spans="1:14" ht="12.75" customHeight="1">
      <c r="F40" s="122">
        <f>+F35-F38</f>
        <v>591076.54999999993</v>
      </c>
    </row>
    <row r="41" spans="1:14" ht="12.75" customHeight="1" thickBot="1"/>
    <row r="42" spans="1:14" ht="13.8" thickBot="1">
      <c r="A42" s="109" t="s">
        <v>1278</v>
      </c>
      <c r="B42" s="109" t="s">
        <v>328</v>
      </c>
      <c r="C42" s="109" t="s">
        <v>1279</v>
      </c>
      <c r="D42" s="109" t="s">
        <v>1280</v>
      </c>
      <c r="E42" s="109" t="s">
        <v>1</v>
      </c>
      <c r="F42" s="109" t="s">
        <v>1281</v>
      </c>
      <c r="G42" s="109" t="s">
        <v>1282</v>
      </c>
      <c r="H42" s="109" t="s">
        <v>1283</v>
      </c>
      <c r="I42" s="109" t="s">
        <v>1284</v>
      </c>
      <c r="J42" s="109" t="s">
        <v>1285</v>
      </c>
      <c r="K42" s="109" t="s">
        <v>1286</v>
      </c>
      <c r="L42" s="109" t="s">
        <v>1287</v>
      </c>
      <c r="M42" s="109" t="s">
        <v>1288</v>
      </c>
      <c r="N42" s="109" t="s">
        <v>1289</v>
      </c>
    </row>
    <row r="43" spans="1:14" ht="13.8" thickBot="1">
      <c r="A43" s="110" t="s">
        <v>1503</v>
      </c>
      <c r="B43" s="110" t="s">
        <v>413</v>
      </c>
      <c r="C43" s="110" t="s">
        <v>1332</v>
      </c>
      <c r="D43" s="110" t="s">
        <v>1333</v>
      </c>
      <c r="E43" s="110" t="s">
        <v>1350</v>
      </c>
      <c r="F43" s="110" t="s">
        <v>1351</v>
      </c>
      <c r="G43" s="110" t="s">
        <v>1348</v>
      </c>
      <c r="H43" s="110" t="s">
        <v>1349</v>
      </c>
      <c r="I43" s="120"/>
      <c r="J43" s="120"/>
      <c r="K43" s="111">
        <v>0</v>
      </c>
      <c r="L43" s="111">
        <v>-9511.6</v>
      </c>
      <c r="M43" s="111">
        <v>0</v>
      </c>
      <c r="N43" s="111">
        <v>9511.6</v>
      </c>
    </row>
    <row r="44" spans="1:14" ht="13.8" thickBot="1">
      <c r="A44" s="112" t="s">
        <v>1503</v>
      </c>
      <c r="B44" s="112" t="s">
        <v>413</v>
      </c>
      <c r="C44" s="112" t="s">
        <v>1334</v>
      </c>
      <c r="D44" s="112" t="s">
        <v>1335</v>
      </c>
      <c r="E44" s="112" t="s">
        <v>1372</v>
      </c>
      <c r="F44" s="112" t="s">
        <v>1373</v>
      </c>
      <c r="G44" s="112" t="s">
        <v>1348</v>
      </c>
      <c r="H44" s="112" t="s">
        <v>1349</v>
      </c>
      <c r="I44" s="114"/>
      <c r="J44" s="114"/>
      <c r="K44" s="113">
        <v>0</v>
      </c>
      <c r="L44" s="113">
        <v>5962.25</v>
      </c>
      <c r="M44" s="113">
        <v>0</v>
      </c>
      <c r="N44" s="113">
        <v>-5962.25</v>
      </c>
    </row>
    <row r="45" spans="1:14" ht="13.8" thickBot="1">
      <c r="A45" s="112" t="s">
        <v>1503</v>
      </c>
      <c r="B45" s="112" t="s">
        <v>413</v>
      </c>
      <c r="C45" s="112" t="s">
        <v>1334</v>
      </c>
      <c r="D45" s="112" t="s">
        <v>1335</v>
      </c>
      <c r="E45" s="112" t="s">
        <v>1354</v>
      </c>
      <c r="F45" s="112" t="s">
        <v>1355</v>
      </c>
      <c r="G45" s="112" t="s">
        <v>1348</v>
      </c>
      <c r="H45" s="112" t="s">
        <v>1349</v>
      </c>
      <c r="I45" s="114"/>
      <c r="J45" s="114"/>
      <c r="K45" s="113">
        <v>0</v>
      </c>
      <c r="L45" s="113">
        <v>6247.5</v>
      </c>
      <c r="M45" s="113">
        <v>0</v>
      </c>
      <c r="N45" s="113">
        <v>-6247.5</v>
      </c>
    </row>
    <row r="46" spans="1:14" ht="13.8" thickBot="1">
      <c r="A46" s="112" t="s">
        <v>1503</v>
      </c>
      <c r="B46" s="112" t="s">
        <v>413</v>
      </c>
      <c r="C46" s="112" t="s">
        <v>1334</v>
      </c>
      <c r="D46" s="112" t="s">
        <v>1335</v>
      </c>
      <c r="E46" s="112" t="s">
        <v>278</v>
      </c>
      <c r="F46" s="112" t="s">
        <v>279</v>
      </c>
      <c r="G46" s="112" t="s">
        <v>1348</v>
      </c>
      <c r="H46" s="112" t="s">
        <v>1349</v>
      </c>
      <c r="I46" s="114"/>
      <c r="J46" s="114"/>
      <c r="K46" s="113">
        <v>0</v>
      </c>
      <c r="L46" s="113">
        <v>90.59</v>
      </c>
      <c r="M46" s="113">
        <v>0</v>
      </c>
      <c r="N46" s="113">
        <v>-90.59</v>
      </c>
    </row>
    <row r="47" spans="1:14" ht="13.8" thickBot="1">
      <c r="A47" s="112" t="s">
        <v>1503</v>
      </c>
      <c r="B47" s="112" t="s">
        <v>413</v>
      </c>
      <c r="C47" s="112" t="s">
        <v>1334</v>
      </c>
      <c r="D47" s="112" t="s">
        <v>1335</v>
      </c>
      <c r="E47" s="112" t="s">
        <v>280</v>
      </c>
      <c r="F47" s="112" t="s">
        <v>281</v>
      </c>
      <c r="G47" s="112" t="s">
        <v>1348</v>
      </c>
      <c r="H47" s="112" t="s">
        <v>1349</v>
      </c>
      <c r="I47" s="114"/>
      <c r="J47" s="114"/>
      <c r="K47" s="113">
        <v>0</v>
      </c>
      <c r="L47" s="113">
        <v>3.13</v>
      </c>
      <c r="M47" s="113">
        <v>0</v>
      </c>
      <c r="N47" s="113">
        <v>-3.13</v>
      </c>
    </row>
    <row r="48" spans="1:14" ht="13.8" thickBot="1">
      <c r="A48" s="112" t="s">
        <v>1503</v>
      </c>
      <c r="B48" s="112" t="s">
        <v>413</v>
      </c>
      <c r="C48" s="112" t="s">
        <v>1334</v>
      </c>
      <c r="D48" s="112" t="s">
        <v>1335</v>
      </c>
      <c r="E48" s="112" t="s">
        <v>282</v>
      </c>
      <c r="F48" s="112" t="s">
        <v>283</v>
      </c>
      <c r="G48" s="112" t="s">
        <v>1348</v>
      </c>
      <c r="H48" s="112" t="s">
        <v>1349</v>
      </c>
      <c r="I48" s="114"/>
      <c r="J48" s="114"/>
      <c r="K48" s="113">
        <v>0</v>
      </c>
      <c r="L48" s="113">
        <v>115.35</v>
      </c>
      <c r="M48" s="113">
        <v>0</v>
      </c>
      <c r="N48" s="113">
        <v>-115.35</v>
      </c>
    </row>
    <row r="49" spans="1:14" ht="13.8" thickBot="1">
      <c r="A49" s="112" t="s">
        <v>1503</v>
      </c>
      <c r="B49" s="112" t="s">
        <v>413</v>
      </c>
      <c r="C49" s="112" t="s">
        <v>1334</v>
      </c>
      <c r="D49" s="112" t="s">
        <v>1335</v>
      </c>
      <c r="E49" s="112" t="s">
        <v>284</v>
      </c>
      <c r="F49" s="112" t="s">
        <v>285</v>
      </c>
      <c r="G49" s="112" t="s">
        <v>1348</v>
      </c>
      <c r="H49" s="112" t="s">
        <v>1349</v>
      </c>
      <c r="I49" s="114"/>
      <c r="J49" s="114"/>
      <c r="K49" s="113">
        <v>0</v>
      </c>
      <c r="L49" s="113">
        <v>156.19999999999999</v>
      </c>
      <c r="M49" s="113">
        <v>0</v>
      </c>
      <c r="N49" s="113">
        <v>-156.19999999999999</v>
      </c>
    </row>
    <row r="50" spans="1:14" ht="13.8" thickBot="1">
      <c r="A50" s="112" t="s">
        <v>1503</v>
      </c>
      <c r="B50" s="112" t="s">
        <v>413</v>
      </c>
      <c r="C50" s="112" t="s">
        <v>1334</v>
      </c>
      <c r="D50" s="112" t="s">
        <v>1335</v>
      </c>
      <c r="E50" s="112" t="s">
        <v>1350</v>
      </c>
      <c r="F50" s="112" t="s">
        <v>1351</v>
      </c>
      <c r="G50" s="112" t="s">
        <v>1348</v>
      </c>
      <c r="H50" s="112" t="s">
        <v>1349</v>
      </c>
      <c r="I50" s="114"/>
      <c r="J50" s="114"/>
      <c r="K50" s="113">
        <v>0</v>
      </c>
      <c r="L50" s="113">
        <v>-84875.01</v>
      </c>
      <c r="M50" s="113">
        <v>38000</v>
      </c>
      <c r="N50" s="113">
        <v>46875.01</v>
      </c>
    </row>
    <row r="51" spans="1:14" ht="13.8" thickBot="1">
      <c r="A51" s="112" t="s">
        <v>1503</v>
      </c>
      <c r="B51" s="112" t="s">
        <v>413</v>
      </c>
      <c r="C51" s="112" t="s">
        <v>1334</v>
      </c>
      <c r="D51" s="112" t="s">
        <v>1335</v>
      </c>
      <c r="E51" s="112" t="s">
        <v>1352</v>
      </c>
      <c r="F51" s="112" t="s">
        <v>1353</v>
      </c>
      <c r="G51" s="112" t="s">
        <v>1424</v>
      </c>
      <c r="H51" s="112" t="s">
        <v>1425</v>
      </c>
      <c r="I51" s="114"/>
      <c r="J51" s="114"/>
      <c r="K51" s="113">
        <v>0</v>
      </c>
      <c r="L51" s="113">
        <v>59.47</v>
      </c>
      <c r="M51" s="113">
        <v>0</v>
      </c>
      <c r="N51" s="113">
        <v>-59.47</v>
      </c>
    </row>
    <row r="52" spans="1:14" ht="13.8" thickBot="1">
      <c r="A52" s="112" t="s">
        <v>1503</v>
      </c>
      <c r="B52" s="112" t="s">
        <v>413</v>
      </c>
      <c r="C52" s="112" t="s">
        <v>1334</v>
      </c>
      <c r="D52" s="112" t="s">
        <v>1335</v>
      </c>
      <c r="E52" s="112" t="s">
        <v>1290</v>
      </c>
      <c r="F52" s="112" t="s">
        <v>1291</v>
      </c>
      <c r="G52" s="112" t="s">
        <v>1348</v>
      </c>
      <c r="H52" s="112" t="s">
        <v>1349</v>
      </c>
      <c r="I52" s="114"/>
      <c r="J52" s="114"/>
      <c r="K52" s="113">
        <v>0</v>
      </c>
      <c r="L52" s="113">
        <v>0</v>
      </c>
      <c r="M52" s="113">
        <v>0</v>
      </c>
      <c r="N52" s="113">
        <v>0</v>
      </c>
    </row>
    <row r="53" spans="1:14" ht="13.8" thickBot="1">
      <c r="A53" s="112" t="s">
        <v>1503</v>
      </c>
      <c r="B53" s="112" t="s">
        <v>413</v>
      </c>
      <c r="C53" s="112" t="s">
        <v>1418</v>
      </c>
      <c r="D53" s="112" t="s">
        <v>1419</v>
      </c>
      <c r="E53" s="112" t="s">
        <v>201</v>
      </c>
      <c r="F53" s="112" t="s">
        <v>202</v>
      </c>
      <c r="G53" s="112" t="s">
        <v>1348</v>
      </c>
      <c r="H53" s="112" t="s">
        <v>1349</v>
      </c>
      <c r="I53" s="114"/>
      <c r="J53" s="114"/>
      <c r="K53" s="113">
        <v>9674.24</v>
      </c>
      <c r="L53" s="113">
        <v>4837.54</v>
      </c>
      <c r="M53" s="113">
        <v>0</v>
      </c>
      <c r="N53" s="113">
        <v>4836.7</v>
      </c>
    </row>
    <row r="54" spans="1:14" ht="13.8" thickBot="1">
      <c r="A54" s="112" t="s">
        <v>1503</v>
      </c>
      <c r="B54" s="112" t="s">
        <v>413</v>
      </c>
      <c r="C54" s="112" t="s">
        <v>1418</v>
      </c>
      <c r="D54" s="112" t="s">
        <v>1419</v>
      </c>
      <c r="E54" s="112" t="s">
        <v>207</v>
      </c>
      <c r="F54" s="112" t="s">
        <v>208</v>
      </c>
      <c r="G54" s="112" t="s">
        <v>1348</v>
      </c>
      <c r="H54" s="112" t="s">
        <v>1349</v>
      </c>
      <c r="I54" s="114"/>
      <c r="J54" s="114"/>
      <c r="K54" s="113">
        <v>189.86</v>
      </c>
      <c r="L54" s="113">
        <v>3468.46</v>
      </c>
      <c r="M54" s="113">
        <v>0</v>
      </c>
      <c r="N54" s="113">
        <v>-3278.6</v>
      </c>
    </row>
    <row r="55" spans="1:14" ht="13.8" thickBot="1">
      <c r="A55" s="112" t="s">
        <v>1503</v>
      </c>
      <c r="B55" s="112" t="s">
        <v>413</v>
      </c>
      <c r="C55" s="112" t="s">
        <v>1418</v>
      </c>
      <c r="D55" s="112" t="s">
        <v>1419</v>
      </c>
      <c r="E55" s="112" t="s">
        <v>1372</v>
      </c>
      <c r="F55" s="112" t="s">
        <v>1373</v>
      </c>
      <c r="G55" s="112" t="s">
        <v>1348</v>
      </c>
      <c r="H55" s="112" t="s">
        <v>1349</v>
      </c>
      <c r="I55" s="114"/>
      <c r="J55" s="114"/>
      <c r="K55" s="113">
        <v>7000</v>
      </c>
      <c r="L55" s="113">
        <v>0</v>
      </c>
      <c r="M55" s="113">
        <v>0</v>
      </c>
      <c r="N55" s="113">
        <v>7000</v>
      </c>
    </row>
    <row r="56" spans="1:14" ht="13.65" customHeight="1" thickBot="1">
      <c r="A56" s="112" t="s">
        <v>1503</v>
      </c>
      <c r="B56" s="112" t="s">
        <v>413</v>
      </c>
      <c r="C56" s="112" t="s">
        <v>1418</v>
      </c>
      <c r="D56" s="112" t="s">
        <v>1419</v>
      </c>
      <c r="E56" s="112" t="s">
        <v>1354</v>
      </c>
      <c r="F56" s="112" t="s">
        <v>1355</v>
      </c>
      <c r="G56" s="112" t="s">
        <v>1348</v>
      </c>
      <c r="H56" s="112" t="s">
        <v>1349</v>
      </c>
      <c r="I56" s="114"/>
      <c r="J56" s="114"/>
      <c r="K56" s="113">
        <v>45000</v>
      </c>
      <c r="L56" s="113">
        <v>1925</v>
      </c>
      <c r="M56" s="113">
        <v>0</v>
      </c>
      <c r="N56" s="113">
        <v>43075</v>
      </c>
    </row>
    <row r="57" spans="1:14" ht="13.8" thickBot="1">
      <c r="A57" s="112" t="s">
        <v>1503</v>
      </c>
      <c r="B57" s="112" t="s">
        <v>413</v>
      </c>
      <c r="C57" s="112" t="s">
        <v>1418</v>
      </c>
      <c r="D57" s="112" t="s">
        <v>1419</v>
      </c>
      <c r="E57" s="112" t="s">
        <v>1356</v>
      </c>
      <c r="F57" s="112" t="s">
        <v>1357</v>
      </c>
      <c r="G57" s="112" t="s">
        <v>1348</v>
      </c>
      <c r="H57" s="112" t="s">
        <v>1349</v>
      </c>
      <c r="I57" s="114"/>
      <c r="J57" s="114"/>
      <c r="K57" s="113">
        <v>0</v>
      </c>
      <c r="L57" s="113">
        <v>1920</v>
      </c>
      <c r="M57" s="113">
        <v>0</v>
      </c>
      <c r="N57" s="113">
        <v>-1920</v>
      </c>
    </row>
    <row r="58" spans="1:14" ht="13.8" thickBot="1">
      <c r="A58" s="112" t="s">
        <v>1503</v>
      </c>
      <c r="B58" s="112" t="s">
        <v>413</v>
      </c>
      <c r="C58" s="112" t="s">
        <v>1418</v>
      </c>
      <c r="D58" s="112" t="s">
        <v>1419</v>
      </c>
      <c r="E58" s="112" t="s">
        <v>1374</v>
      </c>
      <c r="F58" s="112" t="s">
        <v>1375</v>
      </c>
      <c r="G58" s="112" t="s">
        <v>1348</v>
      </c>
      <c r="H58" s="112" t="s">
        <v>1349</v>
      </c>
      <c r="I58" s="114"/>
      <c r="J58" s="114"/>
      <c r="K58" s="113">
        <v>45946.080000000002</v>
      </c>
      <c r="L58" s="113">
        <v>0</v>
      </c>
      <c r="M58" s="113">
        <v>0</v>
      </c>
      <c r="N58" s="113">
        <v>45946.080000000002</v>
      </c>
    </row>
    <row r="59" spans="1:14" ht="13.8" thickBot="1">
      <c r="A59" s="112" t="s">
        <v>1503</v>
      </c>
      <c r="B59" s="112" t="s">
        <v>413</v>
      </c>
      <c r="C59" s="112" t="s">
        <v>1418</v>
      </c>
      <c r="D59" s="112" t="s">
        <v>1419</v>
      </c>
      <c r="E59" s="112" t="s">
        <v>211</v>
      </c>
      <c r="F59" s="112" t="s">
        <v>212</v>
      </c>
      <c r="G59" s="112" t="s">
        <v>1348</v>
      </c>
      <c r="H59" s="112" t="s">
        <v>1349</v>
      </c>
      <c r="I59" s="114"/>
      <c r="J59" s="114"/>
      <c r="K59" s="113">
        <v>2616.89</v>
      </c>
      <c r="L59" s="113">
        <v>1308.56</v>
      </c>
      <c r="M59" s="113">
        <v>0</v>
      </c>
      <c r="N59" s="113">
        <v>1308.33</v>
      </c>
    </row>
    <row r="60" spans="1:14" ht="13.8" thickBot="1">
      <c r="A60" s="112" t="s">
        <v>1503</v>
      </c>
      <c r="B60" s="112" t="s">
        <v>413</v>
      </c>
      <c r="C60" s="112" t="s">
        <v>1418</v>
      </c>
      <c r="D60" s="112" t="s">
        <v>1419</v>
      </c>
      <c r="E60" s="112" t="s">
        <v>213</v>
      </c>
      <c r="F60" s="112" t="s">
        <v>214</v>
      </c>
      <c r="G60" s="112" t="s">
        <v>1348</v>
      </c>
      <c r="H60" s="112" t="s">
        <v>1349</v>
      </c>
      <c r="I60" s="114"/>
      <c r="J60" s="114"/>
      <c r="K60" s="113">
        <v>51.36</v>
      </c>
      <c r="L60" s="113">
        <v>894.43</v>
      </c>
      <c r="M60" s="113">
        <v>0</v>
      </c>
      <c r="N60" s="113">
        <v>-843.07</v>
      </c>
    </row>
    <row r="61" spans="1:14" ht="13.8" thickBot="1">
      <c r="A61" s="112" t="s">
        <v>1503</v>
      </c>
      <c r="B61" s="112" t="s">
        <v>413</v>
      </c>
      <c r="C61" s="112" t="s">
        <v>1418</v>
      </c>
      <c r="D61" s="112" t="s">
        <v>1419</v>
      </c>
      <c r="E61" s="112" t="s">
        <v>1358</v>
      </c>
      <c r="F61" s="112" t="s">
        <v>1359</v>
      </c>
      <c r="G61" s="112" t="s">
        <v>1348</v>
      </c>
      <c r="H61" s="112" t="s">
        <v>1349</v>
      </c>
      <c r="I61" s="114"/>
      <c r="J61" s="114"/>
      <c r="K61" s="113">
        <v>0</v>
      </c>
      <c r="L61" s="113">
        <v>27.84</v>
      </c>
      <c r="M61" s="113">
        <v>0</v>
      </c>
      <c r="N61" s="113">
        <v>-27.84</v>
      </c>
    </row>
    <row r="62" spans="1:14" ht="13.8" thickBot="1">
      <c r="A62" s="112" t="s">
        <v>1503</v>
      </c>
      <c r="B62" s="112" t="s">
        <v>413</v>
      </c>
      <c r="C62" s="112" t="s">
        <v>1418</v>
      </c>
      <c r="D62" s="112" t="s">
        <v>1419</v>
      </c>
      <c r="E62" s="112" t="s">
        <v>215</v>
      </c>
      <c r="F62" s="112" t="s">
        <v>216</v>
      </c>
      <c r="G62" s="112" t="s">
        <v>1348</v>
      </c>
      <c r="H62" s="112" t="s">
        <v>1349</v>
      </c>
      <c r="I62" s="114"/>
      <c r="J62" s="114"/>
      <c r="K62" s="113">
        <v>733.48</v>
      </c>
      <c r="L62" s="113">
        <v>363.49</v>
      </c>
      <c r="M62" s="113">
        <v>0</v>
      </c>
      <c r="N62" s="113">
        <v>369.99</v>
      </c>
    </row>
    <row r="63" spans="1:14" ht="13.8" thickBot="1">
      <c r="A63" s="112" t="s">
        <v>1503</v>
      </c>
      <c r="B63" s="112" t="s">
        <v>413</v>
      </c>
      <c r="C63" s="112" t="s">
        <v>1418</v>
      </c>
      <c r="D63" s="112" t="s">
        <v>1419</v>
      </c>
      <c r="E63" s="112" t="s">
        <v>217</v>
      </c>
      <c r="F63" s="112" t="s">
        <v>218</v>
      </c>
      <c r="G63" s="112" t="s">
        <v>1348</v>
      </c>
      <c r="H63" s="112" t="s">
        <v>1349</v>
      </c>
      <c r="I63" s="114"/>
      <c r="J63" s="114"/>
      <c r="K63" s="113">
        <v>14.53</v>
      </c>
      <c r="L63" s="113">
        <v>255.91</v>
      </c>
      <c r="M63" s="113">
        <v>0</v>
      </c>
      <c r="N63" s="113">
        <v>-241.38</v>
      </c>
    </row>
    <row r="64" spans="1:14" ht="13.8" thickBot="1">
      <c r="A64" s="112" t="s">
        <v>1503</v>
      </c>
      <c r="B64" s="112" t="s">
        <v>413</v>
      </c>
      <c r="C64" s="112" t="s">
        <v>1418</v>
      </c>
      <c r="D64" s="112" t="s">
        <v>1419</v>
      </c>
      <c r="E64" s="112" t="s">
        <v>278</v>
      </c>
      <c r="F64" s="112" t="s">
        <v>279</v>
      </c>
      <c r="G64" s="112" t="s">
        <v>1348</v>
      </c>
      <c r="H64" s="112" t="s">
        <v>1349</v>
      </c>
      <c r="I64" s="114"/>
      <c r="J64" s="114"/>
      <c r="K64" s="113">
        <v>652.5</v>
      </c>
      <c r="L64" s="113">
        <v>27.91</v>
      </c>
      <c r="M64" s="113">
        <v>0</v>
      </c>
      <c r="N64" s="113">
        <v>624.59</v>
      </c>
    </row>
    <row r="65" spans="1:14" ht="13.8" thickBot="1">
      <c r="A65" s="112" t="s">
        <v>1503</v>
      </c>
      <c r="B65" s="112" t="s">
        <v>413</v>
      </c>
      <c r="C65" s="112" t="s">
        <v>1418</v>
      </c>
      <c r="D65" s="112" t="s">
        <v>1419</v>
      </c>
      <c r="E65" s="112" t="s">
        <v>219</v>
      </c>
      <c r="F65" s="112" t="s">
        <v>220</v>
      </c>
      <c r="G65" s="112" t="s">
        <v>1348</v>
      </c>
      <c r="H65" s="112" t="s">
        <v>1349</v>
      </c>
      <c r="I65" s="114"/>
      <c r="J65" s="114"/>
      <c r="K65" s="113">
        <v>1850.97</v>
      </c>
      <c r="L65" s="113">
        <v>855.54</v>
      </c>
      <c r="M65" s="113">
        <v>0</v>
      </c>
      <c r="N65" s="113">
        <v>995.43</v>
      </c>
    </row>
    <row r="66" spans="1:14" ht="13.8" thickBot="1">
      <c r="A66" s="112" t="s">
        <v>1503</v>
      </c>
      <c r="B66" s="112" t="s">
        <v>413</v>
      </c>
      <c r="C66" s="112" t="s">
        <v>1418</v>
      </c>
      <c r="D66" s="112" t="s">
        <v>1419</v>
      </c>
      <c r="E66" s="112" t="s">
        <v>221</v>
      </c>
      <c r="F66" s="112" t="s">
        <v>222</v>
      </c>
      <c r="G66" s="112" t="s">
        <v>1348</v>
      </c>
      <c r="H66" s="112" t="s">
        <v>1349</v>
      </c>
      <c r="I66" s="114"/>
      <c r="J66" s="114"/>
      <c r="K66" s="113">
        <v>180.33</v>
      </c>
      <c r="L66" s="113">
        <v>85.52</v>
      </c>
      <c r="M66" s="113">
        <v>0</v>
      </c>
      <c r="N66" s="113">
        <v>94.81</v>
      </c>
    </row>
    <row r="67" spans="1:14" ht="13.8" thickBot="1">
      <c r="A67" s="112" t="s">
        <v>1503</v>
      </c>
      <c r="B67" s="112" t="s">
        <v>413</v>
      </c>
      <c r="C67" s="112" t="s">
        <v>1418</v>
      </c>
      <c r="D67" s="112" t="s">
        <v>1419</v>
      </c>
      <c r="E67" s="112" t="s">
        <v>223</v>
      </c>
      <c r="F67" s="112" t="s">
        <v>224</v>
      </c>
      <c r="G67" s="112" t="s">
        <v>1348</v>
      </c>
      <c r="H67" s="112" t="s">
        <v>1349</v>
      </c>
      <c r="I67" s="114"/>
      <c r="J67" s="114"/>
      <c r="K67" s="113">
        <v>43.26</v>
      </c>
      <c r="L67" s="113">
        <v>1307.69</v>
      </c>
      <c r="M67" s="113">
        <v>0</v>
      </c>
      <c r="N67" s="113">
        <v>-1264.43</v>
      </c>
    </row>
    <row r="68" spans="1:14" ht="13.8" thickBot="1">
      <c r="A68" s="112" t="s">
        <v>1503</v>
      </c>
      <c r="B68" s="112" t="s">
        <v>413</v>
      </c>
      <c r="C68" s="112" t="s">
        <v>1418</v>
      </c>
      <c r="D68" s="112" t="s">
        <v>1419</v>
      </c>
      <c r="E68" s="112" t="s">
        <v>225</v>
      </c>
      <c r="F68" s="112" t="s">
        <v>226</v>
      </c>
      <c r="G68" s="112" t="s">
        <v>1348</v>
      </c>
      <c r="H68" s="112" t="s">
        <v>1349</v>
      </c>
      <c r="I68" s="114"/>
      <c r="J68" s="114"/>
      <c r="K68" s="113">
        <v>2.37</v>
      </c>
      <c r="L68" s="113">
        <v>66.63</v>
      </c>
      <c r="M68" s="113">
        <v>0</v>
      </c>
      <c r="N68" s="113">
        <v>-64.260000000000005</v>
      </c>
    </row>
    <row r="69" spans="1:14" ht="13.8" thickBot="1">
      <c r="A69" s="112" t="s">
        <v>1503</v>
      </c>
      <c r="B69" s="112" t="s">
        <v>413</v>
      </c>
      <c r="C69" s="112" t="s">
        <v>1418</v>
      </c>
      <c r="D69" s="112" t="s">
        <v>1419</v>
      </c>
      <c r="E69" s="112" t="s">
        <v>1360</v>
      </c>
      <c r="F69" s="112" t="s">
        <v>1361</v>
      </c>
      <c r="G69" s="112" t="s">
        <v>1348</v>
      </c>
      <c r="H69" s="112" t="s">
        <v>1349</v>
      </c>
      <c r="I69" s="114"/>
      <c r="J69" s="114"/>
      <c r="K69" s="113">
        <v>0</v>
      </c>
      <c r="L69" s="113">
        <v>0.96</v>
      </c>
      <c r="M69" s="113">
        <v>0</v>
      </c>
      <c r="N69" s="113">
        <v>-0.96</v>
      </c>
    </row>
    <row r="70" spans="1:14" ht="13.8" thickBot="1">
      <c r="A70" s="112" t="s">
        <v>1503</v>
      </c>
      <c r="B70" s="112" t="s">
        <v>413</v>
      </c>
      <c r="C70" s="112" t="s">
        <v>1418</v>
      </c>
      <c r="D70" s="112" t="s">
        <v>1419</v>
      </c>
      <c r="E70" s="112" t="s">
        <v>227</v>
      </c>
      <c r="F70" s="112" t="s">
        <v>228</v>
      </c>
      <c r="G70" s="112" t="s">
        <v>1348</v>
      </c>
      <c r="H70" s="112" t="s">
        <v>1349</v>
      </c>
      <c r="I70" s="114"/>
      <c r="J70" s="114"/>
      <c r="K70" s="113">
        <v>4.84</v>
      </c>
      <c r="L70" s="113">
        <v>2.41</v>
      </c>
      <c r="M70" s="113">
        <v>0</v>
      </c>
      <c r="N70" s="113">
        <v>2.4300000000000002</v>
      </c>
    </row>
    <row r="71" spans="1:14" ht="13.8" thickBot="1">
      <c r="A71" s="112" t="s">
        <v>1503</v>
      </c>
      <c r="B71" s="112" t="s">
        <v>413</v>
      </c>
      <c r="C71" s="112" t="s">
        <v>1418</v>
      </c>
      <c r="D71" s="112" t="s">
        <v>1419</v>
      </c>
      <c r="E71" s="112" t="s">
        <v>229</v>
      </c>
      <c r="F71" s="112" t="s">
        <v>230</v>
      </c>
      <c r="G71" s="112" t="s">
        <v>1348</v>
      </c>
      <c r="H71" s="112" t="s">
        <v>1349</v>
      </c>
      <c r="I71" s="114"/>
      <c r="J71" s="114"/>
      <c r="K71" s="113">
        <v>0.1</v>
      </c>
      <c r="L71" s="113">
        <v>1.74</v>
      </c>
      <c r="M71" s="113">
        <v>0</v>
      </c>
      <c r="N71" s="113">
        <v>-1.64</v>
      </c>
    </row>
    <row r="72" spans="1:14" ht="13.8" thickBot="1">
      <c r="A72" s="112" t="s">
        <v>1503</v>
      </c>
      <c r="B72" s="112" t="s">
        <v>413</v>
      </c>
      <c r="C72" s="112" t="s">
        <v>1418</v>
      </c>
      <c r="D72" s="112" t="s">
        <v>1419</v>
      </c>
      <c r="E72" s="112" t="s">
        <v>280</v>
      </c>
      <c r="F72" s="112" t="s">
        <v>281</v>
      </c>
      <c r="G72" s="112" t="s">
        <v>1348</v>
      </c>
      <c r="H72" s="112" t="s">
        <v>1349</v>
      </c>
      <c r="I72" s="114"/>
      <c r="J72" s="114"/>
      <c r="K72" s="113">
        <v>22.5</v>
      </c>
      <c r="L72" s="113">
        <v>0.96</v>
      </c>
      <c r="M72" s="113">
        <v>0</v>
      </c>
      <c r="N72" s="113">
        <v>21.54</v>
      </c>
    </row>
    <row r="73" spans="1:14" ht="13.8" thickBot="1">
      <c r="A73" s="112" t="s">
        <v>1503</v>
      </c>
      <c r="B73" s="112" t="s">
        <v>413</v>
      </c>
      <c r="C73" s="112" t="s">
        <v>1418</v>
      </c>
      <c r="D73" s="112" t="s">
        <v>1419</v>
      </c>
      <c r="E73" s="112" t="s">
        <v>1362</v>
      </c>
      <c r="F73" s="112" t="s">
        <v>1363</v>
      </c>
      <c r="G73" s="112" t="s">
        <v>1348</v>
      </c>
      <c r="H73" s="112" t="s">
        <v>1349</v>
      </c>
      <c r="I73" s="114"/>
      <c r="J73" s="114"/>
      <c r="K73" s="113">
        <v>0</v>
      </c>
      <c r="L73" s="113">
        <v>17.7</v>
      </c>
      <c r="M73" s="113">
        <v>0</v>
      </c>
      <c r="N73" s="113">
        <v>-17.7</v>
      </c>
    </row>
    <row r="74" spans="1:14" ht="13.8" thickBot="1">
      <c r="A74" s="112" t="s">
        <v>1503</v>
      </c>
      <c r="B74" s="112" t="s">
        <v>413</v>
      </c>
      <c r="C74" s="112" t="s">
        <v>1418</v>
      </c>
      <c r="D74" s="112" t="s">
        <v>1419</v>
      </c>
      <c r="E74" s="112" t="s">
        <v>231</v>
      </c>
      <c r="F74" s="112" t="s">
        <v>232</v>
      </c>
      <c r="G74" s="112" t="s">
        <v>1348</v>
      </c>
      <c r="H74" s="112" t="s">
        <v>1349</v>
      </c>
      <c r="I74" s="114"/>
      <c r="J74" s="114"/>
      <c r="K74" s="113">
        <v>96.44</v>
      </c>
      <c r="L74" s="113">
        <v>44.57</v>
      </c>
      <c r="M74" s="113">
        <v>0</v>
      </c>
      <c r="N74" s="113">
        <v>51.87</v>
      </c>
    </row>
    <row r="75" spans="1:14" ht="13.8" thickBot="1">
      <c r="A75" s="112" t="s">
        <v>1503</v>
      </c>
      <c r="B75" s="112" t="s">
        <v>413</v>
      </c>
      <c r="C75" s="112" t="s">
        <v>1418</v>
      </c>
      <c r="D75" s="112" t="s">
        <v>1419</v>
      </c>
      <c r="E75" s="112" t="s">
        <v>233</v>
      </c>
      <c r="F75" s="112" t="s">
        <v>234</v>
      </c>
      <c r="G75" s="112" t="s">
        <v>1348</v>
      </c>
      <c r="H75" s="112" t="s">
        <v>1349</v>
      </c>
      <c r="I75" s="114"/>
      <c r="J75" s="114"/>
      <c r="K75" s="113">
        <v>1.93</v>
      </c>
      <c r="L75" s="113">
        <v>31.98</v>
      </c>
      <c r="M75" s="113">
        <v>0</v>
      </c>
      <c r="N75" s="113">
        <v>-30.05</v>
      </c>
    </row>
    <row r="76" spans="1:14" ht="13.8" thickBot="1">
      <c r="A76" s="112" t="s">
        <v>1503</v>
      </c>
      <c r="B76" s="112" t="s">
        <v>413</v>
      </c>
      <c r="C76" s="112" t="s">
        <v>1418</v>
      </c>
      <c r="D76" s="112" t="s">
        <v>1419</v>
      </c>
      <c r="E76" s="112" t="s">
        <v>282</v>
      </c>
      <c r="F76" s="112" t="s">
        <v>283</v>
      </c>
      <c r="G76" s="112" t="s">
        <v>1348</v>
      </c>
      <c r="H76" s="112" t="s">
        <v>1349</v>
      </c>
      <c r="I76" s="114"/>
      <c r="J76" s="114"/>
      <c r="K76" s="113">
        <v>557.44000000000005</v>
      </c>
      <c r="L76" s="113">
        <v>18.649999999999999</v>
      </c>
      <c r="M76" s="113">
        <v>0</v>
      </c>
      <c r="N76" s="113">
        <v>538.79</v>
      </c>
    </row>
    <row r="77" spans="1:14" ht="13.8" thickBot="1">
      <c r="A77" s="112" t="s">
        <v>1503</v>
      </c>
      <c r="B77" s="112" t="s">
        <v>413</v>
      </c>
      <c r="C77" s="112" t="s">
        <v>1418</v>
      </c>
      <c r="D77" s="112" t="s">
        <v>1419</v>
      </c>
      <c r="E77" s="112" t="s">
        <v>1364</v>
      </c>
      <c r="F77" s="112" t="s">
        <v>1365</v>
      </c>
      <c r="G77" s="112" t="s">
        <v>1348</v>
      </c>
      <c r="H77" s="112" t="s">
        <v>1349</v>
      </c>
      <c r="I77" s="114"/>
      <c r="J77" s="114"/>
      <c r="K77" s="113">
        <v>0</v>
      </c>
      <c r="L77" s="113">
        <v>48</v>
      </c>
      <c r="M77" s="113">
        <v>0</v>
      </c>
      <c r="N77" s="113">
        <v>-48</v>
      </c>
    </row>
    <row r="78" spans="1:14" ht="13.8" thickBot="1">
      <c r="A78" s="112" t="s">
        <v>1503</v>
      </c>
      <c r="B78" s="112" t="s">
        <v>413</v>
      </c>
      <c r="C78" s="112" t="s">
        <v>1418</v>
      </c>
      <c r="D78" s="112" t="s">
        <v>1419</v>
      </c>
      <c r="E78" s="112" t="s">
        <v>284</v>
      </c>
      <c r="F78" s="112" t="s">
        <v>285</v>
      </c>
      <c r="G78" s="112" t="s">
        <v>1348</v>
      </c>
      <c r="H78" s="112" t="s">
        <v>1349</v>
      </c>
      <c r="I78" s="114"/>
      <c r="J78" s="114"/>
      <c r="K78" s="113">
        <v>1710</v>
      </c>
      <c r="L78" s="113">
        <v>48.13</v>
      </c>
      <c r="M78" s="113">
        <v>0</v>
      </c>
      <c r="N78" s="113">
        <v>1661.87</v>
      </c>
    </row>
    <row r="79" spans="1:14" ht="13.8" thickBot="1">
      <c r="A79" s="112" t="s">
        <v>1503</v>
      </c>
      <c r="B79" s="112" t="s">
        <v>413</v>
      </c>
      <c r="C79" s="112" t="s">
        <v>1418</v>
      </c>
      <c r="D79" s="112" t="s">
        <v>1419</v>
      </c>
      <c r="E79" s="112" t="s">
        <v>235</v>
      </c>
      <c r="F79" s="112" t="s">
        <v>236</v>
      </c>
      <c r="G79" s="112" t="s">
        <v>1348</v>
      </c>
      <c r="H79" s="112" t="s">
        <v>1349</v>
      </c>
      <c r="I79" s="114"/>
      <c r="J79" s="114"/>
      <c r="K79" s="113">
        <v>57.1</v>
      </c>
      <c r="L79" s="113">
        <v>28.55</v>
      </c>
      <c r="M79" s="113">
        <v>0</v>
      </c>
      <c r="N79" s="113">
        <v>28.55</v>
      </c>
    </row>
    <row r="80" spans="1:14" ht="13.8" thickBot="1">
      <c r="A80" s="112" t="s">
        <v>1503</v>
      </c>
      <c r="B80" s="112" t="s">
        <v>413</v>
      </c>
      <c r="C80" s="112" t="s">
        <v>1418</v>
      </c>
      <c r="D80" s="112" t="s">
        <v>1419</v>
      </c>
      <c r="E80" s="112" t="s">
        <v>237</v>
      </c>
      <c r="F80" s="112" t="s">
        <v>238</v>
      </c>
      <c r="G80" s="112" t="s">
        <v>1348</v>
      </c>
      <c r="H80" s="112" t="s">
        <v>1349</v>
      </c>
      <c r="I80" s="114"/>
      <c r="J80" s="114"/>
      <c r="K80" s="113">
        <v>1.19</v>
      </c>
      <c r="L80" s="113">
        <v>0</v>
      </c>
      <c r="M80" s="113">
        <v>0</v>
      </c>
      <c r="N80" s="113">
        <v>1.19</v>
      </c>
    </row>
    <row r="81" spans="1:14" ht="13.8" thickBot="1">
      <c r="A81" s="112" t="s">
        <v>1503</v>
      </c>
      <c r="B81" s="112" t="s">
        <v>413</v>
      </c>
      <c r="C81" s="112" t="s">
        <v>1418</v>
      </c>
      <c r="D81" s="112" t="s">
        <v>1419</v>
      </c>
      <c r="E81" s="112" t="s">
        <v>1366</v>
      </c>
      <c r="F81" s="112" t="s">
        <v>1367</v>
      </c>
      <c r="G81" s="112" t="s">
        <v>1348</v>
      </c>
      <c r="H81" s="112" t="s">
        <v>1349</v>
      </c>
      <c r="I81" s="114"/>
      <c r="J81" s="114"/>
      <c r="K81" s="113">
        <v>2500</v>
      </c>
      <c r="L81" s="113">
        <v>0</v>
      </c>
      <c r="M81" s="113">
        <v>0</v>
      </c>
      <c r="N81" s="113">
        <v>2500</v>
      </c>
    </row>
    <row r="82" spans="1:14" ht="13.8" thickBot="1">
      <c r="A82" s="112" t="s">
        <v>1503</v>
      </c>
      <c r="B82" s="112" t="s">
        <v>413</v>
      </c>
      <c r="C82" s="112" t="s">
        <v>1418</v>
      </c>
      <c r="D82" s="112" t="s">
        <v>1419</v>
      </c>
      <c r="E82" s="112" t="s">
        <v>1557</v>
      </c>
      <c r="F82" s="112" t="s">
        <v>1558</v>
      </c>
      <c r="G82" s="112" t="s">
        <v>1348</v>
      </c>
      <c r="H82" s="112" t="s">
        <v>1349</v>
      </c>
      <c r="I82" s="114"/>
      <c r="J82" s="114"/>
      <c r="K82" s="113">
        <v>1000</v>
      </c>
      <c r="L82" s="113">
        <v>0</v>
      </c>
      <c r="M82" s="113">
        <v>0</v>
      </c>
      <c r="N82" s="113">
        <v>1000</v>
      </c>
    </row>
    <row r="83" spans="1:14" ht="13.8" thickBot="1">
      <c r="A83" s="112" t="s">
        <v>1503</v>
      </c>
      <c r="B83" s="112" t="s">
        <v>413</v>
      </c>
      <c r="C83" s="112" t="s">
        <v>1418</v>
      </c>
      <c r="D83" s="112" t="s">
        <v>1419</v>
      </c>
      <c r="E83" s="112" t="s">
        <v>239</v>
      </c>
      <c r="F83" s="112" t="s">
        <v>240</v>
      </c>
      <c r="G83" s="112" t="s">
        <v>1348</v>
      </c>
      <c r="H83" s="112" t="s">
        <v>1349</v>
      </c>
      <c r="I83" s="114"/>
      <c r="J83" s="114"/>
      <c r="K83" s="113">
        <v>750</v>
      </c>
      <c r="L83" s="113">
        <v>98.27</v>
      </c>
      <c r="M83" s="113">
        <v>0</v>
      </c>
      <c r="N83" s="113">
        <v>651.73</v>
      </c>
    </row>
    <row r="84" spans="1:14" ht="13.8" thickBot="1">
      <c r="A84" s="112" t="s">
        <v>1503</v>
      </c>
      <c r="B84" s="112" t="s">
        <v>413</v>
      </c>
      <c r="C84" s="112" t="s">
        <v>1418</v>
      </c>
      <c r="D84" s="112" t="s">
        <v>1419</v>
      </c>
      <c r="E84" s="112" t="s">
        <v>1350</v>
      </c>
      <c r="F84" s="112" t="s">
        <v>1351</v>
      </c>
      <c r="G84" s="112" t="s">
        <v>1348</v>
      </c>
      <c r="H84" s="112" t="s">
        <v>1349</v>
      </c>
      <c r="I84" s="114"/>
      <c r="J84" s="114"/>
      <c r="K84" s="113">
        <v>4000</v>
      </c>
      <c r="L84" s="113">
        <v>0</v>
      </c>
      <c r="M84" s="113">
        <v>0</v>
      </c>
      <c r="N84" s="113">
        <v>4000</v>
      </c>
    </row>
    <row r="85" spans="1:14" ht="13.8" thickBot="1">
      <c r="A85" s="112" t="s">
        <v>1503</v>
      </c>
      <c r="B85" s="112" t="s">
        <v>413</v>
      </c>
      <c r="C85" s="112" t="s">
        <v>1418</v>
      </c>
      <c r="D85" s="112" t="s">
        <v>1419</v>
      </c>
      <c r="E85" s="112" t="s">
        <v>1376</v>
      </c>
      <c r="F85" s="112" t="s">
        <v>1377</v>
      </c>
      <c r="G85" s="112" t="s">
        <v>1348</v>
      </c>
      <c r="H85" s="112" t="s">
        <v>1349</v>
      </c>
      <c r="I85" s="114"/>
      <c r="J85" s="114"/>
      <c r="K85" s="113">
        <v>1000</v>
      </c>
      <c r="L85" s="113">
        <v>0</v>
      </c>
      <c r="M85" s="113">
        <v>0</v>
      </c>
      <c r="N85" s="113">
        <v>1000</v>
      </c>
    </row>
    <row r="86" spans="1:14" ht="13.8" thickBot="1">
      <c r="A86" s="112" t="s">
        <v>1503</v>
      </c>
      <c r="B86" s="112" t="s">
        <v>413</v>
      </c>
      <c r="C86" s="112" t="s">
        <v>1418</v>
      </c>
      <c r="D86" s="112" t="s">
        <v>1419</v>
      </c>
      <c r="E86" s="112" t="s">
        <v>1352</v>
      </c>
      <c r="F86" s="112" t="s">
        <v>1353</v>
      </c>
      <c r="G86" s="112" t="s">
        <v>1424</v>
      </c>
      <c r="H86" s="112" t="s">
        <v>1425</v>
      </c>
      <c r="I86" s="114"/>
      <c r="J86" s="114"/>
      <c r="K86" s="113">
        <v>0</v>
      </c>
      <c r="L86" s="113">
        <v>72</v>
      </c>
      <c r="M86" s="113">
        <v>0</v>
      </c>
      <c r="N86" s="113">
        <v>-72</v>
      </c>
    </row>
    <row r="87" spans="1:14" ht="13.8" thickBot="1">
      <c r="A87" s="112" t="s">
        <v>1503</v>
      </c>
      <c r="B87" s="112" t="s">
        <v>413</v>
      </c>
      <c r="C87" s="112" t="s">
        <v>1418</v>
      </c>
      <c r="D87" s="112" t="s">
        <v>1419</v>
      </c>
      <c r="E87" s="112" t="s">
        <v>1352</v>
      </c>
      <c r="F87" s="112" t="s">
        <v>1353</v>
      </c>
      <c r="G87" s="112" t="s">
        <v>1348</v>
      </c>
      <c r="H87" s="112" t="s">
        <v>1349</v>
      </c>
      <c r="I87" s="114"/>
      <c r="J87" s="114"/>
      <c r="K87" s="113">
        <v>2000</v>
      </c>
      <c r="L87" s="113">
        <v>0</v>
      </c>
      <c r="M87" s="113">
        <v>0</v>
      </c>
      <c r="N87" s="113">
        <v>2000</v>
      </c>
    </row>
    <row r="88" spans="1:14" ht="13.8" thickBot="1">
      <c r="A88" s="112" t="s">
        <v>1503</v>
      </c>
      <c r="B88" s="112" t="s">
        <v>413</v>
      </c>
      <c r="C88" s="112" t="s">
        <v>1418</v>
      </c>
      <c r="D88" s="112" t="s">
        <v>1419</v>
      </c>
      <c r="E88" s="112" t="s">
        <v>1378</v>
      </c>
      <c r="F88" s="112" t="s">
        <v>1379</v>
      </c>
      <c r="G88" s="112" t="s">
        <v>1348</v>
      </c>
      <c r="H88" s="112" t="s">
        <v>1349</v>
      </c>
      <c r="I88" s="114"/>
      <c r="J88" s="114"/>
      <c r="K88" s="113">
        <v>1000</v>
      </c>
      <c r="L88" s="113">
        <v>0</v>
      </c>
      <c r="M88" s="113">
        <v>0</v>
      </c>
      <c r="N88" s="113">
        <v>1000</v>
      </c>
    </row>
    <row r="89" spans="1:14" ht="13.8" thickBot="1">
      <c r="A89" s="112" t="s">
        <v>1503</v>
      </c>
      <c r="B89" s="112" t="s">
        <v>413</v>
      </c>
      <c r="C89" s="112" t="s">
        <v>1418</v>
      </c>
      <c r="D89" s="112" t="s">
        <v>1419</v>
      </c>
      <c r="E89" s="112" t="s">
        <v>1384</v>
      </c>
      <c r="F89" s="112" t="s">
        <v>1385</v>
      </c>
      <c r="G89" s="112" t="s">
        <v>1348</v>
      </c>
      <c r="H89" s="112" t="s">
        <v>1349</v>
      </c>
      <c r="I89" s="114"/>
      <c r="J89" s="114"/>
      <c r="K89" s="113">
        <v>1000</v>
      </c>
      <c r="L89" s="113">
        <v>0</v>
      </c>
      <c r="M89" s="113">
        <v>0</v>
      </c>
      <c r="N89" s="113">
        <v>1000</v>
      </c>
    </row>
    <row r="90" spans="1:14" ht="13.8" thickBot="1">
      <c r="A90" s="112" t="s">
        <v>1503</v>
      </c>
      <c r="B90" s="112" t="s">
        <v>413</v>
      </c>
      <c r="C90" s="112" t="s">
        <v>1418</v>
      </c>
      <c r="D90" s="112" t="s">
        <v>1419</v>
      </c>
      <c r="E90" s="112" t="s">
        <v>1370</v>
      </c>
      <c r="F90" s="112" t="s">
        <v>1371</v>
      </c>
      <c r="G90" s="112" t="s">
        <v>1348</v>
      </c>
      <c r="H90" s="112" t="s">
        <v>1349</v>
      </c>
      <c r="I90" s="114"/>
      <c r="J90" s="114"/>
      <c r="K90" s="113">
        <v>2000</v>
      </c>
      <c r="L90" s="113">
        <v>0</v>
      </c>
      <c r="M90" s="113">
        <v>0</v>
      </c>
      <c r="N90" s="113">
        <v>2000</v>
      </c>
    </row>
    <row r="91" spans="1:14" ht="13.8" thickBot="1">
      <c r="A91" s="112" t="s">
        <v>1503</v>
      </c>
      <c r="B91" s="112" t="s">
        <v>413</v>
      </c>
      <c r="C91" s="112" t="s">
        <v>1418</v>
      </c>
      <c r="D91" s="112" t="s">
        <v>1419</v>
      </c>
      <c r="E91" s="112" t="s">
        <v>1390</v>
      </c>
      <c r="F91" s="112" t="s">
        <v>1391</v>
      </c>
      <c r="G91" s="112" t="s">
        <v>1348</v>
      </c>
      <c r="H91" s="112" t="s">
        <v>1349</v>
      </c>
      <c r="I91" s="114"/>
      <c r="J91" s="114"/>
      <c r="K91" s="113">
        <v>2000</v>
      </c>
      <c r="L91" s="113">
        <v>0</v>
      </c>
      <c r="M91" s="113">
        <v>0</v>
      </c>
      <c r="N91" s="113">
        <v>2000</v>
      </c>
    </row>
    <row r="92" spans="1:14" ht="13.8" thickBot="1">
      <c r="A92" s="112" t="s">
        <v>1503</v>
      </c>
      <c r="B92" s="112" t="s">
        <v>413</v>
      </c>
      <c r="C92" s="112" t="s">
        <v>1418</v>
      </c>
      <c r="D92" s="112" t="s">
        <v>1419</v>
      </c>
      <c r="E92" s="112" t="s">
        <v>1308</v>
      </c>
      <c r="F92" s="112" t="s">
        <v>1309</v>
      </c>
      <c r="G92" s="112" t="s">
        <v>1348</v>
      </c>
      <c r="H92" s="112" t="s">
        <v>1349</v>
      </c>
      <c r="I92" s="114"/>
      <c r="J92" s="114"/>
      <c r="K92" s="113">
        <v>18342.59</v>
      </c>
      <c r="L92" s="113">
        <v>0</v>
      </c>
      <c r="M92" s="113">
        <v>0</v>
      </c>
      <c r="N92" s="113">
        <v>18342.59</v>
      </c>
    </row>
    <row r="93" spans="1:14" ht="13.8" thickBot="1">
      <c r="A93" s="112" t="s">
        <v>1503</v>
      </c>
      <c r="B93" s="112" t="s">
        <v>413</v>
      </c>
      <c r="C93" s="112" t="s">
        <v>1420</v>
      </c>
      <c r="D93" s="112" t="s">
        <v>1421</v>
      </c>
      <c r="E93" s="112" t="s">
        <v>201</v>
      </c>
      <c r="F93" s="112" t="s">
        <v>202</v>
      </c>
      <c r="G93" s="112" t="s">
        <v>1348</v>
      </c>
      <c r="H93" s="112" t="s">
        <v>1349</v>
      </c>
      <c r="I93" s="114"/>
      <c r="J93" s="114"/>
      <c r="K93" s="113">
        <v>50068.2</v>
      </c>
      <c r="L93" s="113">
        <v>57756.28</v>
      </c>
      <c r="M93" s="113">
        <v>0</v>
      </c>
      <c r="N93" s="113">
        <v>-7688.08</v>
      </c>
    </row>
    <row r="94" spans="1:14" ht="13.8" thickBot="1">
      <c r="A94" s="112" t="s">
        <v>1503</v>
      </c>
      <c r="B94" s="112" t="s">
        <v>413</v>
      </c>
      <c r="C94" s="112" t="s">
        <v>1420</v>
      </c>
      <c r="D94" s="112" t="s">
        <v>1421</v>
      </c>
      <c r="E94" s="112" t="s">
        <v>207</v>
      </c>
      <c r="F94" s="112" t="s">
        <v>208</v>
      </c>
      <c r="G94" s="112" t="s">
        <v>1348</v>
      </c>
      <c r="H94" s="112" t="s">
        <v>1349</v>
      </c>
      <c r="I94" s="114"/>
      <c r="J94" s="114"/>
      <c r="K94" s="113">
        <v>29707</v>
      </c>
      <c r="L94" s="113">
        <v>34966.339999999997</v>
      </c>
      <c r="M94" s="113">
        <v>0</v>
      </c>
      <c r="N94" s="113">
        <v>-5259.34</v>
      </c>
    </row>
    <row r="95" spans="1:14" ht="13.8" thickBot="1">
      <c r="A95" s="112" t="s">
        <v>1503</v>
      </c>
      <c r="B95" s="112" t="s">
        <v>413</v>
      </c>
      <c r="C95" s="112" t="s">
        <v>1420</v>
      </c>
      <c r="D95" s="112" t="s">
        <v>1421</v>
      </c>
      <c r="E95" s="112" t="s">
        <v>1372</v>
      </c>
      <c r="F95" s="112" t="s">
        <v>1373</v>
      </c>
      <c r="G95" s="112" t="s">
        <v>1348</v>
      </c>
      <c r="H95" s="112" t="s">
        <v>1349</v>
      </c>
      <c r="I95" s="114"/>
      <c r="J95" s="114"/>
      <c r="K95" s="113">
        <v>9000</v>
      </c>
      <c r="L95" s="113">
        <v>3497.5</v>
      </c>
      <c r="M95" s="113">
        <v>0</v>
      </c>
      <c r="N95" s="113">
        <v>5502.5</v>
      </c>
    </row>
    <row r="96" spans="1:14" ht="13.8" thickBot="1">
      <c r="A96" s="112" t="s">
        <v>1503</v>
      </c>
      <c r="B96" s="112" t="s">
        <v>413</v>
      </c>
      <c r="C96" s="112" t="s">
        <v>1420</v>
      </c>
      <c r="D96" s="112" t="s">
        <v>1421</v>
      </c>
      <c r="E96" s="112" t="s">
        <v>209</v>
      </c>
      <c r="F96" s="112" t="s">
        <v>210</v>
      </c>
      <c r="G96" s="112" t="s">
        <v>1348</v>
      </c>
      <c r="H96" s="112" t="s">
        <v>1349</v>
      </c>
      <c r="I96" s="114"/>
      <c r="J96" s="114"/>
      <c r="K96" s="113">
        <v>0</v>
      </c>
      <c r="L96" s="113">
        <v>0</v>
      </c>
      <c r="M96" s="113">
        <v>0</v>
      </c>
      <c r="N96" s="113">
        <v>0</v>
      </c>
    </row>
    <row r="97" spans="1:14" ht="13.8" thickBot="1">
      <c r="A97" s="112" t="s">
        <v>1503</v>
      </c>
      <c r="B97" s="112" t="s">
        <v>413</v>
      </c>
      <c r="C97" s="112" t="s">
        <v>1420</v>
      </c>
      <c r="D97" s="112" t="s">
        <v>1421</v>
      </c>
      <c r="E97" s="112" t="s">
        <v>1354</v>
      </c>
      <c r="F97" s="112" t="s">
        <v>1355</v>
      </c>
      <c r="G97" s="112" t="s">
        <v>1348</v>
      </c>
      <c r="H97" s="112" t="s">
        <v>1349</v>
      </c>
      <c r="I97" s="114"/>
      <c r="J97" s="114"/>
      <c r="K97" s="113">
        <v>65000</v>
      </c>
      <c r="L97" s="113">
        <v>19197.5</v>
      </c>
      <c r="M97" s="113">
        <v>0</v>
      </c>
      <c r="N97" s="113">
        <v>45802.5</v>
      </c>
    </row>
    <row r="98" spans="1:14" ht="13.8" thickBot="1">
      <c r="A98" s="112" t="s">
        <v>1503</v>
      </c>
      <c r="B98" s="112" t="s">
        <v>413</v>
      </c>
      <c r="C98" s="112" t="s">
        <v>1420</v>
      </c>
      <c r="D98" s="112" t="s">
        <v>1421</v>
      </c>
      <c r="E98" s="112" t="s">
        <v>1410</v>
      </c>
      <c r="F98" s="112" t="s">
        <v>1411</v>
      </c>
      <c r="G98" s="112" t="s">
        <v>1348</v>
      </c>
      <c r="H98" s="112" t="s">
        <v>1349</v>
      </c>
      <c r="I98" s="114"/>
      <c r="J98" s="114"/>
      <c r="K98" s="113">
        <v>0</v>
      </c>
      <c r="L98" s="113">
        <v>1759.16</v>
      </c>
      <c r="M98" s="113">
        <v>0</v>
      </c>
      <c r="N98" s="113">
        <v>-1759.16</v>
      </c>
    </row>
    <row r="99" spans="1:14" ht="13.8" thickBot="1">
      <c r="A99" s="112" t="s">
        <v>1503</v>
      </c>
      <c r="B99" s="112" t="s">
        <v>413</v>
      </c>
      <c r="C99" s="112" t="s">
        <v>1420</v>
      </c>
      <c r="D99" s="112" t="s">
        <v>1421</v>
      </c>
      <c r="E99" s="112" t="s">
        <v>1356</v>
      </c>
      <c r="F99" s="112" t="s">
        <v>1357</v>
      </c>
      <c r="G99" s="112" t="s">
        <v>1348</v>
      </c>
      <c r="H99" s="112" t="s">
        <v>1349</v>
      </c>
      <c r="I99" s="114"/>
      <c r="J99" s="114"/>
      <c r="K99" s="113">
        <v>0</v>
      </c>
      <c r="L99" s="113">
        <v>17112.5</v>
      </c>
      <c r="M99" s="113">
        <v>0</v>
      </c>
      <c r="N99" s="113">
        <v>-17112.5</v>
      </c>
    </row>
    <row r="100" spans="1:14" ht="13.8" thickBot="1">
      <c r="A100" s="112" t="s">
        <v>1503</v>
      </c>
      <c r="B100" s="112" t="s">
        <v>413</v>
      </c>
      <c r="C100" s="112" t="s">
        <v>1420</v>
      </c>
      <c r="D100" s="112" t="s">
        <v>1421</v>
      </c>
      <c r="E100" s="112" t="s">
        <v>1374</v>
      </c>
      <c r="F100" s="112" t="s">
        <v>1375</v>
      </c>
      <c r="G100" s="112" t="s">
        <v>1348</v>
      </c>
      <c r="H100" s="112" t="s">
        <v>1349</v>
      </c>
      <c r="I100" s="114"/>
      <c r="J100" s="114"/>
      <c r="K100" s="113">
        <v>-58050.32</v>
      </c>
      <c r="L100" s="113">
        <v>0</v>
      </c>
      <c r="M100" s="113">
        <v>0</v>
      </c>
      <c r="N100" s="113">
        <v>-58050.32</v>
      </c>
    </row>
    <row r="101" spans="1:14" ht="13.8" thickBot="1">
      <c r="A101" s="112" t="s">
        <v>1503</v>
      </c>
      <c r="B101" s="112" t="s">
        <v>413</v>
      </c>
      <c r="C101" s="112" t="s">
        <v>1420</v>
      </c>
      <c r="D101" s="112" t="s">
        <v>1421</v>
      </c>
      <c r="E101" s="112" t="s">
        <v>211</v>
      </c>
      <c r="F101" s="112" t="s">
        <v>212</v>
      </c>
      <c r="G101" s="112" t="s">
        <v>1348</v>
      </c>
      <c r="H101" s="112" t="s">
        <v>1349</v>
      </c>
      <c r="I101" s="114"/>
      <c r="J101" s="114"/>
      <c r="K101" s="113">
        <v>13543.46</v>
      </c>
      <c r="L101" s="113">
        <v>15623.08</v>
      </c>
      <c r="M101" s="113">
        <v>0</v>
      </c>
      <c r="N101" s="113">
        <v>-2079.62</v>
      </c>
    </row>
    <row r="102" spans="1:14" ht="13.8" thickBot="1">
      <c r="A102" s="112" t="s">
        <v>1503</v>
      </c>
      <c r="B102" s="112" t="s">
        <v>413</v>
      </c>
      <c r="C102" s="112" t="s">
        <v>1420</v>
      </c>
      <c r="D102" s="112" t="s">
        <v>1421</v>
      </c>
      <c r="E102" s="112" t="s">
        <v>213</v>
      </c>
      <c r="F102" s="112" t="s">
        <v>214</v>
      </c>
      <c r="G102" s="112" t="s">
        <v>1348</v>
      </c>
      <c r="H102" s="112" t="s">
        <v>1349</v>
      </c>
      <c r="I102" s="114"/>
      <c r="J102" s="114"/>
      <c r="K102" s="113">
        <v>7844.26</v>
      </c>
      <c r="L102" s="113">
        <v>9010.27</v>
      </c>
      <c r="M102" s="113">
        <v>0</v>
      </c>
      <c r="N102" s="113">
        <v>-1166.01</v>
      </c>
    </row>
    <row r="103" spans="1:14" ht="13.8" thickBot="1">
      <c r="A103" s="112" t="s">
        <v>1503</v>
      </c>
      <c r="B103" s="112" t="s">
        <v>413</v>
      </c>
      <c r="C103" s="112" t="s">
        <v>1420</v>
      </c>
      <c r="D103" s="112" t="s">
        <v>1421</v>
      </c>
      <c r="E103" s="112" t="s">
        <v>1358</v>
      </c>
      <c r="F103" s="112" t="s">
        <v>1359</v>
      </c>
      <c r="G103" s="112" t="s">
        <v>1348</v>
      </c>
      <c r="H103" s="112" t="s">
        <v>1349</v>
      </c>
      <c r="I103" s="114"/>
      <c r="J103" s="114"/>
      <c r="K103" s="113">
        <v>0</v>
      </c>
      <c r="L103" s="113">
        <v>279.76</v>
      </c>
      <c r="M103" s="113">
        <v>0</v>
      </c>
      <c r="N103" s="113">
        <v>-279.76</v>
      </c>
    </row>
    <row r="104" spans="1:14" ht="13.8" thickBot="1">
      <c r="A104" s="112" t="s">
        <v>1503</v>
      </c>
      <c r="B104" s="112" t="s">
        <v>413</v>
      </c>
      <c r="C104" s="112" t="s">
        <v>1420</v>
      </c>
      <c r="D104" s="112" t="s">
        <v>1421</v>
      </c>
      <c r="E104" s="112" t="s">
        <v>215</v>
      </c>
      <c r="F104" s="112" t="s">
        <v>216</v>
      </c>
      <c r="G104" s="112" t="s">
        <v>1348</v>
      </c>
      <c r="H104" s="112" t="s">
        <v>1349</v>
      </c>
      <c r="I104" s="114"/>
      <c r="J104" s="114"/>
      <c r="K104" s="113">
        <v>3844.12</v>
      </c>
      <c r="L104" s="113">
        <v>4396.55</v>
      </c>
      <c r="M104" s="113">
        <v>0</v>
      </c>
      <c r="N104" s="113">
        <v>-552.42999999999995</v>
      </c>
    </row>
    <row r="105" spans="1:14" ht="13.8" thickBot="1">
      <c r="A105" s="112" t="s">
        <v>1503</v>
      </c>
      <c r="B105" s="112" t="s">
        <v>413</v>
      </c>
      <c r="C105" s="112" t="s">
        <v>1420</v>
      </c>
      <c r="D105" s="112" t="s">
        <v>1421</v>
      </c>
      <c r="E105" s="112" t="s">
        <v>217</v>
      </c>
      <c r="F105" s="112" t="s">
        <v>218</v>
      </c>
      <c r="G105" s="112" t="s">
        <v>1348</v>
      </c>
      <c r="H105" s="112" t="s">
        <v>1349</v>
      </c>
      <c r="I105" s="114"/>
      <c r="J105" s="114"/>
      <c r="K105" s="113">
        <v>2285.58</v>
      </c>
      <c r="L105" s="113">
        <v>2631.73</v>
      </c>
      <c r="M105" s="113">
        <v>0</v>
      </c>
      <c r="N105" s="113">
        <v>-346.15</v>
      </c>
    </row>
    <row r="106" spans="1:14" ht="13.8" thickBot="1">
      <c r="A106" s="112" t="s">
        <v>1503</v>
      </c>
      <c r="B106" s="112" t="s">
        <v>413</v>
      </c>
      <c r="C106" s="112" t="s">
        <v>1420</v>
      </c>
      <c r="D106" s="112" t="s">
        <v>1421</v>
      </c>
      <c r="E106" s="112" t="s">
        <v>278</v>
      </c>
      <c r="F106" s="112" t="s">
        <v>279</v>
      </c>
      <c r="G106" s="112" t="s">
        <v>1348</v>
      </c>
      <c r="H106" s="112" t="s">
        <v>1349</v>
      </c>
      <c r="I106" s="114"/>
      <c r="J106" s="114"/>
      <c r="K106" s="113">
        <v>942.5</v>
      </c>
      <c r="L106" s="113">
        <v>383.06</v>
      </c>
      <c r="M106" s="113">
        <v>0</v>
      </c>
      <c r="N106" s="113">
        <v>559.44000000000005</v>
      </c>
    </row>
    <row r="107" spans="1:14" ht="13.8" thickBot="1">
      <c r="A107" s="112" t="s">
        <v>1503</v>
      </c>
      <c r="B107" s="112" t="s">
        <v>413</v>
      </c>
      <c r="C107" s="112" t="s">
        <v>1420</v>
      </c>
      <c r="D107" s="112" t="s">
        <v>1421</v>
      </c>
      <c r="E107" s="112" t="s">
        <v>219</v>
      </c>
      <c r="F107" s="112" t="s">
        <v>220</v>
      </c>
      <c r="G107" s="112" t="s">
        <v>1348</v>
      </c>
      <c r="H107" s="112" t="s">
        <v>1349</v>
      </c>
      <c r="I107" s="114"/>
      <c r="J107" s="114"/>
      <c r="K107" s="113">
        <v>8929.01</v>
      </c>
      <c r="L107" s="113">
        <v>9633.2900000000009</v>
      </c>
      <c r="M107" s="113">
        <v>0</v>
      </c>
      <c r="N107" s="113">
        <v>-704.28</v>
      </c>
    </row>
    <row r="108" spans="1:14" ht="13.8" thickBot="1">
      <c r="A108" s="112" t="s">
        <v>1503</v>
      </c>
      <c r="B108" s="112" t="s">
        <v>413</v>
      </c>
      <c r="C108" s="112" t="s">
        <v>1420</v>
      </c>
      <c r="D108" s="112" t="s">
        <v>1421</v>
      </c>
      <c r="E108" s="112" t="s">
        <v>221</v>
      </c>
      <c r="F108" s="112" t="s">
        <v>222</v>
      </c>
      <c r="G108" s="112" t="s">
        <v>1348</v>
      </c>
      <c r="H108" s="112" t="s">
        <v>1349</v>
      </c>
      <c r="I108" s="114"/>
      <c r="J108" s="114"/>
      <c r="K108" s="113">
        <v>924.06</v>
      </c>
      <c r="L108" s="113">
        <v>1074.75</v>
      </c>
      <c r="M108" s="113">
        <v>0</v>
      </c>
      <c r="N108" s="113">
        <v>-150.69</v>
      </c>
    </row>
    <row r="109" spans="1:14" ht="13.8" thickBot="1">
      <c r="A109" s="112" t="s">
        <v>1503</v>
      </c>
      <c r="B109" s="112" t="s">
        <v>413</v>
      </c>
      <c r="C109" s="112" t="s">
        <v>1420</v>
      </c>
      <c r="D109" s="112" t="s">
        <v>1421</v>
      </c>
      <c r="E109" s="112" t="s">
        <v>223</v>
      </c>
      <c r="F109" s="112" t="s">
        <v>224</v>
      </c>
      <c r="G109" s="112" t="s">
        <v>1348</v>
      </c>
      <c r="H109" s="112" t="s">
        <v>1349</v>
      </c>
      <c r="I109" s="114"/>
      <c r="J109" s="114"/>
      <c r="K109" s="113">
        <v>12138.99</v>
      </c>
      <c r="L109" s="113">
        <v>13397.67</v>
      </c>
      <c r="M109" s="113">
        <v>0</v>
      </c>
      <c r="N109" s="113">
        <v>-1258.68</v>
      </c>
    </row>
    <row r="110" spans="1:14" ht="13.8" thickBot="1">
      <c r="A110" s="112" t="s">
        <v>1503</v>
      </c>
      <c r="B110" s="112" t="s">
        <v>413</v>
      </c>
      <c r="C110" s="112" t="s">
        <v>1420</v>
      </c>
      <c r="D110" s="112" t="s">
        <v>1421</v>
      </c>
      <c r="E110" s="112" t="s">
        <v>225</v>
      </c>
      <c r="F110" s="112" t="s">
        <v>226</v>
      </c>
      <c r="G110" s="112" t="s">
        <v>1348</v>
      </c>
      <c r="H110" s="112" t="s">
        <v>1349</v>
      </c>
      <c r="I110" s="114"/>
      <c r="J110" s="114"/>
      <c r="K110" s="113">
        <v>576.71</v>
      </c>
      <c r="L110" s="113">
        <v>679.86</v>
      </c>
      <c r="M110" s="113">
        <v>0</v>
      </c>
      <c r="N110" s="113">
        <v>-103.15</v>
      </c>
    </row>
    <row r="111" spans="1:14" ht="13.8" thickBot="1">
      <c r="A111" s="112" t="s">
        <v>1503</v>
      </c>
      <c r="B111" s="112" t="s">
        <v>413</v>
      </c>
      <c r="C111" s="112" t="s">
        <v>1420</v>
      </c>
      <c r="D111" s="112" t="s">
        <v>1421</v>
      </c>
      <c r="E111" s="112" t="s">
        <v>1360</v>
      </c>
      <c r="F111" s="112" t="s">
        <v>1361</v>
      </c>
      <c r="G111" s="112" t="s">
        <v>1348</v>
      </c>
      <c r="H111" s="112" t="s">
        <v>1349</v>
      </c>
      <c r="I111" s="114"/>
      <c r="J111" s="114"/>
      <c r="K111" s="113">
        <v>0</v>
      </c>
      <c r="L111" s="113">
        <v>8.57</v>
      </c>
      <c r="M111" s="113">
        <v>0</v>
      </c>
      <c r="N111" s="113">
        <v>-8.57</v>
      </c>
    </row>
    <row r="112" spans="1:14" ht="13.8" thickBot="1">
      <c r="A112" s="112" t="s">
        <v>1503</v>
      </c>
      <c r="B112" s="112" t="s">
        <v>413</v>
      </c>
      <c r="C112" s="112" t="s">
        <v>1420</v>
      </c>
      <c r="D112" s="112" t="s">
        <v>1421</v>
      </c>
      <c r="E112" s="112" t="s">
        <v>227</v>
      </c>
      <c r="F112" s="112" t="s">
        <v>228</v>
      </c>
      <c r="G112" s="112" t="s">
        <v>1348</v>
      </c>
      <c r="H112" s="112" t="s">
        <v>1349</v>
      </c>
      <c r="I112" s="114"/>
      <c r="J112" s="114"/>
      <c r="K112" s="113">
        <v>25.07</v>
      </c>
      <c r="L112" s="113">
        <v>28.9</v>
      </c>
      <c r="M112" s="113">
        <v>0</v>
      </c>
      <c r="N112" s="113">
        <v>-3.83</v>
      </c>
    </row>
    <row r="113" spans="1:14" ht="13.8" thickBot="1">
      <c r="A113" s="112" t="s">
        <v>1503</v>
      </c>
      <c r="B113" s="112" t="s">
        <v>413</v>
      </c>
      <c r="C113" s="112" t="s">
        <v>1420</v>
      </c>
      <c r="D113" s="112" t="s">
        <v>1421</v>
      </c>
      <c r="E113" s="112" t="s">
        <v>229</v>
      </c>
      <c r="F113" s="112" t="s">
        <v>230</v>
      </c>
      <c r="G113" s="112" t="s">
        <v>1348</v>
      </c>
      <c r="H113" s="112" t="s">
        <v>1349</v>
      </c>
      <c r="I113" s="114"/>
      <c r="J113" s="114"/>
      <c r="K113" s="113">
        <v>14.81</v>
      </c>
      <c r="L113" s="113">
        <v>17.38</v>
      </c>
      <c r="M113" s="113">
        <v>0</v>
      </c>
      <c r="N113" s="113">
        <v>-2.57</v>
      </c>
    </row>
    <row r="114" spans="1:14" ht="13.8" thickBot="1">
      <c r="A114" s="112" t="s">
        <v>1503</v>
      </c>
      <c r="B114" s="112" t="s">
        <v>413</v>
      </c>
      <c r="C114" s="112" t="s">
        <v>1420</v>
      </c>
      <c r="D114" s="112" t="s">
        <v>1421</v>
      </c>
      <c r="E114" s="112" t="s">
        <v>280</v>
      </c>
      <c r="F114" s="112" t="s">
        <v>281</v>
      </c>
      <c r="G114" s="112" t="s">
        <v>1348</v>
      </c>
      <c r="H114" s="112" t="s">
        <v>1349</v>
      </c>
      <c r="I114" s="114"/>
      <c r="J114" s="114"/>
      <c r="K114" s="113">
        <v>32.5</v>
      </c>
      <c r="L114" s="113">
        <v>10.48</v>
      </c>
      <c r="M114" s="113">
        <v>0</v>
      </c>
      <c r="N114" s="113">
        <v>22.02</v>
      </c>
    </row>
    <row r="115" spans="1:14" ht="13.8" thickBot="1">
      <c r="A115" s="112" t="s">
        <v>1503</v>
      </c>
      <c r="B115" s="112" t="s">
        <v>413</v>
      </c>
      <c r="C115" s="112" t="s">
        <v>1420</v>
      </c>
      <c r="D115" s="112" t="s">
        <v>1421</v>
      </c>
      <c r="E115" s="112" t="s">
        <v>1362</v>
      </c>
      <c r="F115" s="112" t="s">
        <v>1363</v>
      </c>
      <c r="G115" s="112" t="s">
        <v>1348</v>
      </c>
      <c r="H115" s="112" t="s">
        <v>1349</v>
      </c>
      <c r="I115" s="114"/>
      <c r="J115" s="114"/>
      <c r="K115" s="113">
        <v>0</v>
      </c>
      <c r="L115" s="113">
        <v>157.76</v>
      </c>
      <c r="M115" s="113">
        <v>0</v>
      </c>
      <c r="N115" s="113">
        <v>-157.76</v>
      </c>
    </row>
    <row r="116" spans="1:14" ht="13.8" thickBot="1">
      <c r="A116" s="112" t="s">
        <v>1503</v>
      </c>
      <c r="B116" s="112" t="s">
        <v>413</v>
      </c>
      <c r="C116" s="112" t="s">
        <v>1420</v>
      </c>
      <c r="D116" s="112" t="s">
        <v>1421</v>
      </c>
      <c r="E116" s="112" t="s">
        <v>231</v>
      </c>
      <c r="F116" s="112" t="s">
        <v>232</v>
      </c>
      <c r="G116" s="112" t="s">
        <v>1348</v>
      </c>
      <c r="H116" s="112" t="s">
        <v>1349</v>
      </c>
      <c r="I116" s="114"/>
      <c r="J116" s="114"/>
      <c r="K116" s="113">
        <v>499.14</v>
      </c>
      <c r="L116" s="113">
        <v>532.45000000000005</v>
      </c>
      <c r="M116" s="113">
        <v>0</v>
      </c>
      <c r="N116" s="113">
        <v>-33.31</v>
      </c>
    </row>
    <row r="117" spans="1:14" ht="13.8" thickBot="1">
      <c r="A117" s="112" t="s">
        <v>1503</v>
      </c>
      <c r="B117" s="112" t="s">
        <v>413</v>
      </c>
      <c r="C117" s="112" t="s">
        <v>1420</v>
      </c>
      <c r="D117" s="112" t="s">
        <v>1421</v>
      </c>
      <c r="E117" s="112" t="s">
        <v>233</v>
      </c>
      <c r="F117" s="112" t="s">
        <v>234</v>
      </c>
      <c r="G117" s="112" t="s">
        <v>1348</v>
      </c>
      <c r="H117" s="112" t="s">
        <v>1349</v>
      </c>
      <c r="I117" s="114"/>
      <c r="J117" s="114"/>
      <c r="K117" s="113">
        <v>297.60000000000002</v>
      </c>
      <c r="L117" s="113">
        <v>322.39</v>
      </c>
      <c r="M117" s="113">
        <v>0</v>
      </c>
      <c r="N117" s="113">
        <v>-24.79</v>
      </c>
    </row>
    <row r="118" spans="1:14" ht="13.8" thickBot="1">
      <c r="A118" s="112" t="s">
        <v>1503</v>
      </c>
      <c r="B118" s="112" t="s">
        <v>413</v>
      </c>
      <c r="C118" s="112" t="s">
        <v>1420</v>
      </c>
      <c r="D118" s="112" t="s">
        <v>1421</v>
      </c>
      <c r="E118" s="112" t="s">
        <v>282</v>
      </c>
      <c r="F118" s="112" t="s">
        <v>283</v>
      </c>
      <c r="G118" s="112" t="s">
        <v>1348</v>
      </c>
      <c r="H118" s="112" t="s">
        <v>1349</v>
      </c>
      <c r="I118" s="114"/>
      <c r="J118" s="114"/>
      <c r="K118" s="113">
        <v>793.28</v>
      </c>
      <c r="L118" s="113">
        <v>225.45</v>
      </c>
      <c r="M118" s="113">
        <v>0</v>
      </c>
      <c r="N118" s="113">
        <v>567.83000000000004</v>
      </c>
    </row>
    <row r="119" spans="1:14" ht="13.8" thickBot="1">
      <c r="A119" s="112" t="s">
        <v>1503</v>
      </c>
      <c r="B119" s="112" t="s">
        <v>413</v>
      </c>
      <c r="C119" s="112" t="s">
        <v>1420</v>
      </c>
      <c r="D119" s="112" t="s">
        <v>1421</v>
      </c>
      <c r="E119" s="112" t="s">
        <v>1364</v>
      </c>
      <c r="F119" s="112" t="s">
        <v>1365</v>
      </c>
      <c r="G119" s="112" t="s">
        <v>1348</v>
      </c>
      <c r="H119" s="112" t="s">
        <v>1349</v>
      </c>
      <c r="I119" s="114"/>
      <c r="J119" s="114"/>
      <c r="K119" s="113">
        <v>0</v>
      </c>
      <c r="L119" s="113">
        <v>421.3</v>
      </c>
      <c r="M119" s="113">
        <v>0</v>
      </c>
      <c r="N119" s="113">
        <v>-421.3</v>
      </c>
    </row>
    <row r="120" spans="1:14" ht="13.8" thickBot="1">
      <c r="A120" s="112" t="s">
        <v>1503</v>
      </c>
      <c r="B120" s="112" t="s">
        <v>413</v>
      </c>
      <c r="C120" s="112" t="s">
        <v>1420</v>
      </c>
      <c r="D120" s="112" t="s">
        <v>1421</v>
      </c>
      <c r="E120" s="112" t="s">
        <v>284</v>
      </c>
      <c r="F120" s="112" t="s">
        <v>285</v>
      </c>
      <c r="G120" s="112" t="s">
        <v>1348</v>
      </c>
      <c r="H120" s="112" t="s">
        <v>1349</v>
      </c>
      <c r="I120" s="114"/>
      <c r="J120" s="114"/>
      <c r="K120" s="113">
        <v>2470</v>
      </c>
      <c r="L120" s="113">
        <v>480.32</v>
      </c>
      <c r="M120" s="113">
        <v>0</v>
      </c>
      <c r="N120" s="113">
        <v>1989.68</v>
      </c>
    </row>
    <row r="121" spans="1:14" ht="13.8" thickBot="1">
      <c r="A121" s="112" t="s">
        <v>1503</v>
      </c>
      <c r="B121" s="112" t="s">
        <v>413</v>
      </c>
      <c r="C121" s="112" t="s">
        <v>1420</v>
      </c>
      <c r="D121" s="112" t="s">
        <v>1421</v>
      </c>
      <c r="E121" s="112" t="s">
        <v>235</v>
      </c>
      <c r="F121" s="112" t="s">
        <v>236</v>
      </c>
      <c r="G121" s="112" t="s">
        <v>1348</v>
      </c>
      <c r="H121" s="112" t="s">
        <v>1349</v>
      </c>
      <c r="I121" s="114"/>
      <c r="J121" s="114"/>
      <c r="K121" s="113">
        <v>234.74</v>
      </c>
      <c r="L121" s="113">
        <v>272.25</v>
      </c>
      <c r="M121" s="113">
        <v>0</v>
      </c>
      <c r="N121" s="113">
        <v>-37.51</v>
      </c>
    </row>
    <row r="122" spans="1:14" ht="13.8" thickBot="1">
      <c r="A122" s="112" t="s">
        <v>1503</v>
      </c>
      <c r="B122" s="112" t="s">
        <v>413</v>
      </c>
      <c r="C122" s="112" t="s">
        <v>1420</v>
      </c>
      <c r="D122" s="112" t="s">
        <v>1421</v>
      </c>
      <c r="E122" s="112" t="s">
        <v>237</v>
      </c>
      <c r="F122" s="112" t="s">
        <v>238</v>
      </c>
      <c r="G122" s="112" t="s">
        <v>1348</v>
      </c>
      <c r="H122" s="112" t="s">
        <v>1349</v>
      </c>
      <c r="I122" s="114"/>
      <c r="J122" s="114"/>
      <c r="K122" s="113">
        <v>191.34</v>
      </c>
      <c r="L122" s="113">
        <v>45.95</v>
      </c>
      <c r="M122" s="113">
        <v>0</v>
      </c>
      <c r="N122" s="113">
        <v>145.38999999999999</v>
      </c>
    </row>
    <row r="123" spans="1:14" ht="13.8" thickBot="1">
      <c r="A123" s="112" t="s">
        <v>1503</v>
      </c>
      <c r="B123" s="112" t="s">
        <v>413</v>
      </c>
      <c r="C123" s="112" t="s">
        <v>1420</v>
      </c>
      <c r="D123" s="112" t="s">
        <v>1421</v>
      </c>
      <c r="E123" s="112" t="s">
        <v>1366</v>
      </c>
      <c r="F123" s="112" t="s">
        <v>1367</v>
      </c>
      <c r="G123" s="112" t="s">
        <v>1348</v>
      </c>
      <c r="H123" s="112" t="s">
        <v>1349</v>
      </c>
      <c r="I123" s="114"/>
      <c r="J123" s="114"/>
      <c r="K123" s="113">
        <v>15000</v>
      </c>
      <c r="L123" s="113">
        <v>293.31</v>
      </c>
      <c r="M123" s="113">
        <v>0</v>
      </c>
      <c r="N123" s="113">
        <v>14706.69</v>
      </c>
    </row>
    <row r="124" spans="1:14" ht="13.8" thickBot="1">
      <c r="A124" s="112" t="s">
        <v>1503</v>
      </c>
      <c r="B124" s="112" t="s">
        <v>413</v>
      </c>
      <c r="C124" s="112" t="s">
        <v>1420</v>
      </c>
      <c r="D124" s="112" t="s">
        <v>1421</v>
      </c>
      <c r="E124" s="112" t="s">
        <v>1557</v>
      </c>
      <c r="F124" s="112" t="s">
        <v>1558</v>
      </c>
      <c r="G124" s="112" t="s">
        <v>1348</v>
      </c>
      <c r="H124" s="112" t="s">
        <v>1349</v>
      </c>
      <c r="I124" s="114"/>
      <c r="J124" s="114"/>
      <c r="K124" s="113">
        <v>1000</v>
      </c>
      <c r="L124" s="113">
        <v>0</v>
      </c>
      <c r="M124" s="113">
        <v>0</v>
      </c>
      <c r="N124" s="113">
        <v>1000</v>
      </c>
    </row>
    <row r="125" spans="1:14" ht="13.8" thickBot="1">
      <c r="A125" s="112" t="s">
        <v>1503</v>
      </c>
      <c r="B125" s="112" t="s">
        <v>413</v>
      </c>
      <c r="C125" s="112" t="s">
        <v>1420</v>
      </c>
      <c r="D125" s="112" t="s">
        <v>1421</v>
      </c>
      <c r="E125" s="112" t="s">
        <v>239</v>
      </c>
      <c r="F125" s="112" t="s">
        <v>240</v>
      </c>
      <c r="G125" s="112" t="s">
        <v>1348</v>
      </c>
      <c r="H125" s="112" t="s">
        <v>1349</v>
      </c>
      <c r="I125" s="114"/>
      <c r="J125" s="114"/>
      <c r="K125" s="113">
        <v>2000</v>
      </c>
      <c r="L125" s="113">
        <v>2468.9899999999998</v>
      </c>
      <c r="M125" s="113">
        <v>0</v>
      </c>
      <c r="N125" s="113">
        <v>-468.99</v>
      </c>
    </row>
    <row r="126" spans="1:14" ht="13.8" thickBot="1">
      <c r="A126" s="112" t="s">
        <v>1503</v>
      </c>
      <c r="B126" s="112" t="s">
        <v>413</v>
      </c>
      <c r="C126" s="112" t="s">
        <v>1420</v>
      </c>
      <c r="D126" s="112" t="s">
        <v>1421</v>
      </c>
      <c r="E126" s="112" t="s">
        <v>1350</v>
      </c>
      <c r="F126" s="112" t="s">
        <v>1351</v>
      </c>
      <c r="G126" s="112" t="s">
        <v>1348</v>
      </c>
      <c r="H126" s="112" t="s">
        <v>1349</v>
      </c>
      <c r="I126" s="114"/>
      <c r="J126" s="114"/>
      <c r="K126" s="113">
        <v>150000</v>
      </c>
      <c r="L126" s="113">
        <v>53156.08</v>
      </c>
      <c r="M126" s="113">
        <v>0</v>
      </c>
      <c r="N126" s="113">
        <v>96843.92</v>
      </c>
    </row>
    <row r="127" spans="1:14" ht="13.8" thickBot="1">
      <c r="A127" s="112" t="s">
        <v>1503</v>
      </c>
      <c r="B127" s="112" t="s">
        <v>413</v>
      </c>
      <c r="C127" s="112" t="s">
        <v>1420</v>
      </c>
      <c r="D127" s="112" t="s">
        <v>1421</v>
      </c>
      <c r="E127" s="112" t="s">
        <v>1376</v>
      </c>
      <c r="F127" s="112" t="s">
        <v>1377</v>
      </c>
      <c r="G127" s="112" t="s">
        <v>1348</v>
      </c>
      <c r="H127" s="112" t="s">
        <v>1349</v>
      </c>
      <c r="I127" s="114"/>
      <c r="J127" s="114"/>
      <c r="K127" s="113">
        <v>3000</v>
      </c>
      <c r="L127" s="113">
        <v>0</v>
      </c>
      <c r="M127" s="113">
        <v>0</v>
      </c>
      <c r="N127" s="113">
        <v>3000</v>
      </c>
    </row>
    <row r="128" spans="1:14" ht="13.8" thickBot="1">
      <c r="A128" s="112" t="s">
        <v>1503</v>
      </c>
      <c r="B128" s="112" t="s">
        <v>413</v>
      </c>
      <c r="C128" s="112" t="s">
        <v>1420</v>
      </c>
      <c r="D128" s="112" t="s">
        <v>1421</v>
      </c>
      <c r="E128" s="112" t="s">
        <v>1352</v>
      </c>
      <c r="F128" s="112" t="s">
        <v>1353</v>
      </c>
      <c r="G128" s="112" t="s">
        <v>1424</v>
      </c>
      <c r="H128" s="112" t="s">
        <v>1425</v>
      </c>
      <c r="I128" s="114"/>
      <c r="J128" s="114"/>
      <c r="K128" s="113">
        <v>0</v>
      </c>
      <c r="L128" s="113">
        <v>0</v>
      </c>
      <c r="M128" s="113">
        <v>0</v>
      </c>
      <c r="N128" s="113">
        <v>0</v>
      </c>
    </row>
    <row r="129" spans="1:14" ht="13.8" thickBot="1">
      <c r="A129" s="112" t="s">
        <v>1503</v>
      </c>
      <c r="B129" s="112" t="s">
        <v>413</v>
      </c>
      <c r="C129" s="112" t="s">
        <v>1420</v>
      </c>
      <c r="D129" s="112" t="s">
        <v>1421</v>
      </c>
      <c r="E129" s="112" t="s">
        <v>1352</v>
      </c>
      <c r="F129" s="112" t="s">
        <v>1353</v>
      </c>
      <c r="G129" s="112" t="s">
        <v>1348</v>
      </c>
      <c r="H129" s="112" t="s">
        <v>1349</v>
      </c>
      <c r="I129" s="114"/>
      <c r="J129" s="114"/>
      <c r="K129" s="113">
        <v>0</v>
      </c>
      <c r="L129" s="113">
        <v>2919.01</v>
      </c>
      <c r="M129" s="113">
        <v>0</v>
      </c>
      <c r="N129" s="113">
        <v>-2919.01</v>
      </c>
    </row>
    <row r="130" spans="1:14" ht="13.8" thickBot="1">
      <c r="A130" s="112" t="s">
        <v>1503</v>
      </c>
      <c r="B130" s="112" t="s">
        <v>413</v>
      </c>
      <c r="C130" s="112" t="s">
        <v>1420</v>
      </c>
      <c r="D130" s="112" t="s">
        <v>1421</v>
      </c>
      <c r="E130" s="112" t="s">
        <v>1378</v>
      </c>
      <c r="F130" s="112" t="s">
        <v>1379</v>
      </c>
      <c r="G130" s="112" t="s">
        <v>1348</v>
      </c>
      <c r="H130" s="112" t="s">
        <v>1349</v>
      </c>
      <c r="I130" s="114"/>
      <c r="J130" s="114"/>
      <c r="K130" s="113">
        <v>0</v>
      </c>
      <c r="L130" s="113">
        <v>127.66</v>
      </c>
      <c r="M130" s="113">
        <v>0</v>
      </c>
      <c r="N130" s="113">
        <v>-127.66</v>
      </c>
    </row>
    <row r="131" spans="1:14" ht="13.8" thickBot="1">
      <c r="A131" s="112" t="s">
        <v>1503</v>
      </c>
      <c r="B131" s="112" t="s">
        <v>413</v>
      </c>
      <c r="C131" s="112" t="s">
        <v>1420</v>
      </c>
      <c r="D131" s="112" t="s">
        <v>1421</v>
      </c>
      <c r="E131" s="112" t="s">
        <v>1384</v>
      </c>
      <c r="F131" s="112" t="s">
        <v>1385</v>
      </c>
      <c r="G131" s="112" t="s">
        <v>1348</v>
      </c>
      <c r="H131" s="112" t="s">
        <v>1349</v>
      </c>
      <c r="I131" s="114"/>
      <c r="J131" s="114"/>
      <c r="K131" s="113">
        <v>1000</v>
      </c>
      <c r="L131" s="113">
        <v>450</v>
      </c>
      <c r="M131" s="113">
        <v>0</v>
      </c>
      <c r="N131" s="113">
        <v>550</v>
      </c>
    </row>
    <row r="132" spans="1:14" ht="13.8" thickBot="1">
      <c r="A132" s="112" t="s">
        <v>1503</v>
      </c>
      <c r="B132" s="112" t="s">
        <v>413</v>
      </c>
      <c r="C132" s="112" t="s">
        <v>1420</v>
      </c>
      <c r="D132" s="112" t="s">
        <v>1421</v>
      </c>
      <c r="E132" s="112" t="s">
        <v>1504</v>
      </c>
      <c r="F132" s="112" t="s">
        <v>1505</v>
      </c>
      <c r="G132" s="112" t="s">
        <v>1348</v>
      </c>
      <c r="H132" s="112" t="s">
        <v>1349</v>
      </c>
      <c r="I132" s="114"/>
      <c r="J132" s="114"/>
      <c r="K132" s="113">
        <v>0</v>
      </c>
      <c r="L132" s="113">
        <v>80.02</v>
      </c>
      <c r="M132" s="113">
        <v>0</v>
      </c>
      <c r="N132" s="113">
        <v>-80.02</v>
      </c>
    </row>
    <row r="133" spans="1:14" ht="13.8" thickBot="1">
      <c r="A133" s="112" t="s">
        <v>1503</v>
      </c>
      <c r="B133" s="112" t="s">
        <v>413</v>
      </c>
      <c r="C133" s="112" t="s">
        <v>1420</v>
      </c>
      <c r="D133" s="112" t="s">
        <v>1421</v>
      </c>
      <c r="E133" s="112" t="s">
        <v>1368</v>
      </c>
      <c r="F133" s="112" t="s">
        <v>1369</v>
      </c>
      <c r="G133" s="112" t="s">
        <v>1424</v>
      </c>
      <c r="H133" s="112" t="s">
        <v>1425</v>
      </c>
      <c r="I133" s="114"/>
      <c r="J133" s="114"/>
      <c r="K133" s="113">
        <v>0</v>
      </c>
      <c r="L133" s="113">
        <v>235.92</v>
      </c>
      <c r="M133" s="113">
        <v>0</v>
      </c>
      <c r="N133" s="113">
        <v>-235.92</v>
      </c>
    </row>
    <row r="134" spans="1:14" ht="13.8" thickBot="1">
      <c r="A134" s="112" t="s">
        <v>1503</v>
      </c>
      <c r="B134" s="112" t="s">
        <v>413</v>
      </c>
      <c r="C134" s="112" t="s">
        <v>1420</v>
      </c>
      <c r="D134" s="112" t="s">
        <v>1421</v>
      </c>
      <c r="E134" s="112" t="s">
        <v>1559</v>
      </c>
      <c r="F134" s="112" t="s">
        <v>1560</v>
      </c>
      <c r="G134" s="112" t="s">
        <v>1348</v>
      </c>
      <c r="H134" s="112" t="s">
        <v>1349</v>
      </c>
      <c r="I134" s="114"/>
      <c r="J134" s="114"/>
      <c r="K134" s="113">
        <v>0</v>
      </c>
      <c r="L134" s="113">
        <v>194.85</v>
      </c>
      <c r="M134" s="113">
        <v>0</v>
      </c>
      <c r="N134" s="113">
        <v>-194.85</v>
      </c>
    </row>
    <row r="135" spans="1:14" ht="13.8" thickBot="1">
      <c r="A135" s="112" t="s">
        <v>1503</v>
      </c>
      <c r="B135" s="112" t="s">
        <v>413</v>
      </c>
      <c r="C135" s="112" t="s">
        <v>1420</v>
      </c>
      <c r="D135" s="112" t="s">
        <v>1421</v>
      </c>
      <c r="E135" s="112" t="s">
        <v>1370</v>
      </c>
      <c r="F135" s="112" t="s">
        <v>1371</v>
      </c>
      <c r="G135" s="112" t="s">
        <v>1348</v>
      </c>
      <c r="H135" s="112" t="s">
        <v>1349</v>
      </c>
      <c r="I135" s="114"/>
      <c r="J135" s="114"/>
      <c r="K135" s="113">
        <v>3000</v>
      </c>
      <c r="L135" s="113">
        <v>0</v>
      </c>
      <c r="M135" s="113">
        <v>0</v>
      </c>
      <c r="N135" s="113">
        <v>3000</v>
      </c>
    </row>
    <row r="136" spans="1:14" ht="13.8" thickBot="1">
      <c r="A136" s="112" t="s">
        <v>1503</v>
      </c>
      <c r="B136" s="112" t="s">
        <v>413</v>
      </c>
      <c r="C136" s="112" t="s">
        <v>1420</v>
      </c>
      <c r="D136" s="112" t="s">
        <v>1421</v>
      </c>
      <c r="E136" s="112" t="s">
        <v>1390</v>
      </c>
      <c r="F136" s="112" t="s">
        <v>1391</v>
      </c>
      <c r="G136" s="112" t="s">
        <v>1348</v>
      </c>
      <c r="H136" s="112" t="s">
        <v>1349</v>
      </c>
      <c r="I136" s="114"/>
      <c r="J136" s="114"/>
      <c r="K136" s="113">
        <v>3000</v>
      </c>
      <c r="L136" s="113">
        <v>0</v>
      </c>
      <c r="M136" s="113">
        <v>0</v>
      </c>
      <c r="N136" s="113">
        <v>3000</v>
      </c>
    </row>
    <row r="137" spans="1:14" ht="13.8" thickBot="1">
      <c r="A137" s="112" t="s">
        <v>1503</v>
      </c>
      <c r="B137" s="112" t="s">
        <v>413</v>
      </c>
      <c r="C137" s="112" t="s">
        <v>1420</v>
      </c>
      <c r="D137" s="112" t="s">
        <v>1421</v>
      </c>
      <c r="E137" s="112" t="s">
        <v>1392</v>
      </c>
      <c r="F137" s="112" t="s">
        <v>1561</v>
      </c>
      <c r="G137" s="112" t="s">
        <v>1424</v>
      </c>
      <c r="H137" s="112" t="s">
        <v>1425</v>
      </c>
      <c r="I137" s="114"/>
      <c r="J137" s="114"/>
      <c r="K137" s="113">
        <v>0</v>
      </c>
      <c r="L137" s="113">
        <v>0</v>
      </c>
      <c r="M137" s="113">
        <v>0</v>
      </c>
      <c r="N137" s="113">
        <v>0</v>
      </c>
    </row>
    <row r="138" spans="1:14" ht="13.8" thickBot="1">
      <c r="A138" s="112" t="s">
        <v>1503</v>
      </c>
      <c r="B138" s="112" t="s">
        <v>413</v>
      </c>
      <c r="C138" s="112" t="s">
        <v>1420</v>
      </c>
      <c r="D138" s="112" t="s">
        <v>1421</v>
      </c>
      <c r="E138" s="112" t="s">
        <v>1392</v>
      </c>
      <c r="F138" s="112" t="s">
        <v>1561</v>
      </c>
      <c r="G138" s="112" t="s">
        <v>1348</v>
      </c>
      <c r="H138" s="112" t="s">
        <v>1349</v>
      </c>
      <c r="I138" s="114"/>
      <c r="J138" s="114"/>
      <c r="K138" s="113">
        <v>2500</v>
      </c>
      <c r="L138" s="113">
        <v>750</v>
      </c>
      <c r="M138" s="113">
        <v>0</v>
      </c>
      <c r="N138" s="113">
        <v>1750</v>
      </c>
    </row>
    <row r="139" spans="1:14" ht="13.8" thickBot="1">
      <c r="A139" s="112" t="s">
        <v>1503</v>
      </c>
      <c r="B139" s="112" t="s">
        <v>413</v>
      </c>
      <c r="C139" s="112" t="s">
        <v>1420</v>
      </c>
      <c r="D139" s="112" t="s">
        <v>1421</v>
      </c>
      <c r="E139" s="112" t="s">
        <v>1308</v>
      </c>
      <c r="F139" s="112" t="s">
        <v>1309</v>
      </c>
      <c r="G139" s="112" t="s">
        <v>1348</v>
      </c>
      <c r="H139" s="112" t="s">
        <v>1349</v>
      </c>
      <c r="I139" s="114"/>
      <c r="J139" s="114"/>
      <c r="K139" s="113">
        <v>139187.95000000001</v>
      </c>
      <c r="L139" s="113">
        <v>0</v>
      </c>
      <c r="M139" s="113">
        <v>0</v>
      </c>
      <c r="N139" s="113">
        <v>139187.95000000001</v>
      </c>
    </row>
    <row r="140" spans="1:14" ht="13.8" thickBot="1">
      <c r="A140" s="112" t="s">
        <v>1503</v>
      </c>
      <c r="B140" s="112" t="s">
        <v>413</v>
      </c>
      <c r="C140" s="112" t="s">
        <v>1420</v>
      </c>
      <c r="D140" s="112" t="s">
        <v>1421</v>
      </c>
      <c r="E140" s="112" t="s">
        <v>1290</v>
      </c>
      <c r="F140" s="112" t="s">
        <v>1291</v>
      </c>
      <c r="G140" s="112" t="s">
        <v>1348</v>
      </c>
      <c r="H140" s="112" t="s">
        <v>1349</v>
      </c>
      <c r="I140" s="114"/>
      <c r="J140" s="114"/>
      <c r="K140" s="113">
        <v>3000</v>
      </c>
      <c r="L140" s="113">
        <v>1927.24</v>
      </c>
      <c r="M140" s="113">
        <v>0</v>
      </c>
      <c r="N140" s="113">
        <v>1072.76</v>
      </c>
    </row>
    <row r="141" spans="1:14" ht="13.8" thickBot="1">
      <c r="A141" s="112" t="s">
        <v>1503</v>
      </c>
      <c r="B141" s="112" t="s">
        <v>413</v>
      </c>
      <c r="C141" s="112" t="s">
        <v>1422</v>
      </c>
      <c r="D141" s="112" t="s">
        <v>1423</v>
      </c>
      <c r="E141" s="112" t="s">
        <v>201</v>
      </c>
      <c r="F141" s="112" t="s">
        <v>202</v>
      </c>
      <c r="G141" s="112" t="s">
        <v>1348</v>
      </c>
      <c r="H141" s="112" t="s">
        <v>1349</v>
      </c>
      <c r="I141" s="114"/>
      <c r="J141" s="114"/>
      <c r="K141" s="113">
        <v>0</v>
      </c>
      <c r="L141" s="113">
        <v>0</v>
      </c>
      <c r="M141" s="113">
        <v>0</v>
      </c>
      <c r="N141" s="113">
        <v>0</v>
      </c>
    </row>
    <row r="142" spans="1:14" ht="13.8" thickBot="1">
      <c r="A142" s="112" t="s">
        <v>1503</v>
      </c>
      <c r="B142" s="112" t="s">
        <v>413</v>
      </c>
      <c r="C142" s="112" t="s">
        <v>1422</v>
      </c>
      <c r="D142" s="112" t="s">
        <v>1423</v>
      </c>
      <c r="E142" s="112" t="s">
        <v>207</v>
      </c>
      <c r="F142" s="112" t="s">
        <v>208</v>
      </c>
      <c r="G142" s="112" t="s">
        <v>1348</v>
      </c>
      <c r="H142" s="112" t="s">
        <v>1349</v>
      </c>
      <c r="I142" s="114"/>
      <c r="J142" s="114"/>
      <c r="K142" s="113">
        <v>9263.07</v>
      </c>
      <c r="L142" s="113">
        <v>4385.67</v>
      </c>
      <c r="M142" s="113">
        <v>0</v>
      </c>
      <c r="N142" s="113">
        <v>4877.3999999999996</v>
      </c>
    </row>
    <row r="143" spans="1:14" ht="13.8" thickBot="1">
      <c r="A143" s="112" t="s">
        <v>1503</v>
      </c>
      <c r="B143" s="112" t="s">
        <v>413</v>
      </c>
      <c r="C143" s="112" t="s">
        <v>1422</v>
      </c>
      <c r="D143" s="112" t="s">
        <v>1423</v>
      </c>
      <c r="E143" s="112" t="s">
        <v>1372</v>
      </c>
      <c r="F143" s="112" t="s">
        <v>1373</v>
      </c>
      <c r="G143" s="112" t="s">
        <v>1348</v>
      </c>
      <c r="H143" s="112" t="s">
        <v>1349</v>
      </c>
      <c r="I143" s="114"/>
      <c r="J143" s="114"/>
      <c r="K143" s="113">
        <v>0</v>
      </c>
      <c r="L143" s="113">
        <v>594</v>
      </c>
      <c r="M143" s="113">
        <v>0</v>
      </c>
      <c r="N143" s="113">
        <v>-594</v>
      </c>
    </row>
    <row r="144" spans="1:14" ht="13.8" thickBot="1">
      <c r="A144" s="112" t="s">
        <v>1503</v>
      </c>
      <c r="B144" s="112" t="s">
        <v>413</v>
      </c>
      <c r="C144" s="112" t="s">
        <v>1422</v>
      </c>
      <c r="D144" s="112" t="s">
        <v>1423</v>
      </c>
      <c r="E144" s="112" t="s">
        <v>1354</v>
      </c>
      <c r="F144" s="112" t="s">
        <v>1355</v>
      </c>
      <c r="G144" s="112" t="s">
        <v>1348</v>
      </c>
      <c r="H144" s="112" t="s">
        <v>1349</v>
      </c>
      <c r="I144" s="114"/>
      <c r="J144" s="114"/>
      <c r="K144" s="113">
        <v>0</v>
      </c>
      <c r="L144" s="113">
        <v>2528.75</v>
      </c>
      <c r="M144" s="113">
        <v>0</v>
      </c>
      <c r="N144" s="113">
        <v>-2528.75</v>
      </c>
    </row>
    <row r="145" spans="1:14" ht="13.8" thickBot="1">
      <c r="A145" s="112" t="s">
        <v>1503</v>
      </c>
      <c r="B145" s="112" t="s">
        <v>413</v>
      </c>
      <c r="C145" s="112" t="s">
        <v>1422</v>
      </c>
      <c r="D145" s="112" t="s">
        <v>1423</v>
      </c>
      <c r="E145" s="112" t="s">
        <v>1374</v>
      </c>
      <c r="F145" s="112" t="s">
        <v>1375</v>
      </c>
      <c r="G145" s="112" t="s">
        <v>1348</v>
      </c>
      <c r="H145" s="112" t="s">
        <v>1349</v>
      </c>
      <c r="I145" s="114"/>
      <c r="J145" s="114"/>
      <c r="K145" s="113">
        <v>164420.87</v>
      </c>
      <c r="L145" s="113">
        <v>0</v>
      </c>
      <c r="M145" s="113">
        <v>0</v>
      </c>
      <c r="N145" s="113">
        <v>164420.87</v>
      </c>
    </row>
    <row r="146" spans="1:14" ht="13.8" thickBot="1">
      <c r="A146" s="112" t="s">
        <v>1503</v>
      </c>
      <c r="B146" s="112" t="s">
        <v>413</v>
      </c>
      <c r="C146" s="112" t="s">
        <v>1422</v>
      </c>
      <c r="D146" s="112" t="s">
        <v>1423</v>
      </c>
      <c r="E146" s="112" t="s">
        <v>211</v>
      </c>
      <c r="F146" s="112" t="s">
        <v>212</v>
      </c>
      <c r="G146" s="112" t="s">
        <v>1348</v>
      </c>
      <c r="H146" s="112" t="s">
        <v>1349</v>
      </c>
      <c r="I146" s="114"/>
      <c r="J146" s="114"/>
      <c r="K146" s="113">
        <v>0</v>
      </c>
      <c r="L146" s="113">
        <v>0.02</v>
      </c>
      <c r="M146" s="113">
        <v>0</v>
      </c>
      <c r="N146" s="113">
        <v>-0.02</v>
      </c>
    </row>
    <row r="147" spans="1:14" ht="13.8" thickBot="1">
      <c r="A147" s="112" t="s">
        <v>1503</v>
      </c>
      <c r="B147" s="112" t="s">
        <v>413</v>
      </c>
      <c r="C147" s="112" t="s">
        <v>1422</v>
      </c>
      <c r="D147" s="112" t="s">
        <v>1423</v>
      </c>
      <c r="E147" s="112" t="s">
        <v>213</v>
      </c>
      <c r="F147" s="112" t="s">
        <v>214</v>
      </c>
      <c r="G147" s="112" t="s">
        <v>1348</v>
      </c>
      <c r="H147" s="112" t="s">
        <v>1349</v>
      </c>
      <c r="I147" s="114"/>
      <c r="J147" s="114"/>
      <c r="K147" s="113">
        <v>2505.66</v>
      </c>
      <c r="L147" s="113">
        <v>1186.3</v>
      </c>
      <c r="M147" s="113">
        <v>0</v>
      </c>
      <c r="N147" s="113">
        <v>1319.36</v>
      </c>
    </row>
    <row r="148" spans="1:14" ht="13.8" thickBot="1">
      <c r="A148" s="112" t="s">
        <v>1503</v>
      </c>
      <c r="B148" s="112" t="s">
        <v>413</v>
      </c>
      <c r="C148" s="112" t="s">
        <v>1422</v>
      </c>
      <c r="D148" s="112" t="s">
        <v>1423</v>
      </c>
      <c r="E148" s="112" t="s">
        <v>215</v>
      </c>
      <c r="F148" s="112" t="s">
        <v>216</v>
      </c>
      <c r="G148" s="112" t="s">
        <v>1348</v>
      </c>
      <c r="H148" s="112" t="s">
        <v>1349</v>
      </c>
      <c r="I148" s="114"/>
      <c r="J148" s="114"/>
      <c r="K148" s="113">
        <v>0</v>
      </c>
      <c r="L148" s="113">
        <v>-0.02</v>
      </c>
      <c r="M148" s="113">
        <v>0</v>
      </c>
      <c r="N148" s="113">
        <v>0.02</v>
      </c>
    </row>
    <row r="149" spans="1:14" ht="13.8" thickBot="1">
      <c r="A149" s="112" t="s">
        <v>1503</v>
      </c>
      <c r="B149" s="112" t="s">
        <v>413</v>
      </c>
      <c r="C149" s="112" t="s">
        <v>1422</v>
      </c>
      <c r="D149" s="112" t="s">
        <v>1423</v>
      </c>
      <c r="E149" s="112" t="s">
        <v>217</v>
      </c>
      <c r="F149" s="112" t="s">
        <v>218</v>
      </c>
      <c r="G149" s="112" t="s">
        <v>1348</v>
      </c>
      <c r="H149" s="112" t="s">
        <v>1349</v>
      </c>
      <c r="I149" s="114"/>
      <c r="J149" s="114"/>
      <c r="K149" s="113">
        <v>725.63</v>
      </c>
      <c r="L149" s="113">
        <v>352.34</v>
      </c>
      <c r="M149" s="113">
        <v>0</v>
      </c>
      <c r="N149" s="113">
        <v>373.29</v>
      </c>
    </row>
    <row r="150" spans="1:14" ht="13.8" thickBot="1">
      <c r="A150" s="112" t="s">
        <v>1503</v>
      </c>
      <c r="B150" s="112" t="s">
        <v>413</v>
      </c>
      <c r="C150" s="112" t="s">
        <v>1422</v>
      </c>
      <c r="D150" s="112" t="s">
        <v>1423</v>
      </c>
      <c r="E150" s="112" t="s">
        <v>278</v>
      </c>
      <c r="F150" s="112" t="s">
        <v>279</v>
      </c>
      <c r="G150" s="112" t="s">
        <v>1348</v>
      </c>
      <c r="H150" s="112" t="s">
        <v>1349</v>
      </c>
      <c r="I150" s="114"/>
      <c r="J150" s="114"/>
      <c r="K150" s="113">
        <v>0</v>
      </c>
      <c r="L150" s="113">
        <v>36.67</v>
      </c>
      <c r="M150" s="113">
        <v>0</v>
      </c>
      <c r="N150" s="113">
        <v>-36.67</v>
      </c>
    </row>
    <row r="151" spans="1:14" ht="13.8" thickBot="1">
      <c r="A151" s="112" t="s">
        <v>1503</v>
      </c>
      <c r="B151" s="112" t="s">
        <v>413</v>
      </c>
      <c r="C151" s="112" t="s">
        <v>1422</v>
      </c>
      <c r="D151" s="112" t="s">
        <v>1423</v>
      </c>
      <c r="E151" s="112" t="s">
        <v>219</v>
      </c>
      <c r="F151" s="112" t="s">
        <v>220</v>
      </c>
      <c r="G151" s="112" t="s">
        <v>1348</v>
      </c>
      <c r="H151" s="112" t="s">
        <v>1349</v>
      </c>
      <c r="I151" s="114"/>
      <c r="J151" s="114"/>
      <c r="K151" s="113">
        <v>-0.01</v>
      </c>
      <c r="L151" s="113">
        <v>-0.02</v>
      </c>
      <c r="M151" s="113">
        <v>0</v>
      </c>
      <c r="N151" s="113">
        <v>0.01</v>
      </c>
    </row>
    <row r="152" spans="1:14" ht="13.8" thickBot="1">
      <c r="A152" s="112" t="s">
        <v>1503</v>
      </c>
      <c r="B152" s="112" t="s">
        <v>413</v>
      </c>
      <c r="C152" s="112" t="s">
        <v>1422</v>
      </c>
      <c r="D152" s="112" t="s">
        <v>1423</v>
      </c>
      <c r="E152" s="112" t="s">
        <v>221</v>
      </c>
      <c r="F152" s="112" t="s">
        <v>222</v>
      </c>
      <c r="G152" s="112" t="s">
        <v>1348</v>
      </c>
      <c r="H152" s="112" t="s">
        <v>1349</v>
      </c>
      <c r="I152" s="114"/>
      <c r="J152" s="114"/>
      <c r="K152" s="113">
        <v>0</v>
      </c>
      <c r="L152" s="113">
        <v>0.01</v>
      </c>
      <c r="M152" s="113">
        <v>0</v>
      </c>
      <c r="N152" s="113">
        <v>-0.01</v>
      </c>
    </row>
    <row r="153" spans="1:14" ht="13.8" thickBot="1">
      <c r="A153" s="112" t="s">
        <v>1503</v>
      </c>
      <c r="B153" s="112" t="s">
        <v>413</v>
      </c>
      <c r="C153" s="112" t="s">
        <v>1422</v>
      </c>
      <c r="D153" s="112" t="s">
        <v>1423</v>
      </c>
      <c r="E153" s="112" t="s">
        <v>223</v>
      </c>
      <c r="F153" s="112" t="s">
        <v>224</v>
      </c>
      <c r="G153" s="112" t="s">
        <v>1348</v>
      </c>
      <c r="H153" s="112" t="s">
        <v>1349</v>
      </c>
      <c r="I153" s="114"/>
      <c r="J153" s="114"/>
      <c r="K153" s="113">
        <v>4744.32</v>
      </c>
      <c r="L153" s="113">
        <v>2883.66</v>
      </c>
      <c r="M153" s="113">
        <v>0</v>
      </c>
      <c r="N153" s="113">
        <v>1860.66</v>
      </c>
    </row>
    <row r="154" spans="1:14" ht="13.8" thickBot="1">
      <c r="A154" s="112" t="s">
        <v>1503</v>
      </c>
      <c r="B154" s="112" t="s">
        <v>413</v>
      </c>
      <c r="C154" s="112" t="s">
        <v>1422</v>
      </c>
      <c r="D154" s="112" t="s">
        <v>1423</v>
      </c>
      <c r="E154" s="112" t="s">
        <v>225</v>
      </c>
      <c r="F154" s="112" t="s">
        <v>226</v>
      </c>
      <c r="G154" s="112" t="s">
        <v>1348</v>
      </c>
      <c r="H154" s="112" t="s">
        <v>1349</v>
      </c>
      <c r="I154" s="114"/>
      <c r="J154" s="114"/>
      <c r="K154" s="113">
        <v>179.47</v>
      </c>
      <c r="L154" s="113">
        <v>83.88</v>
      </c>
      <c r="M154" s="113">
        <v>0</v>
      </c>
      <c r="N154" s="113">
        <v>95.59</v>
      </c>
    </row>
    <row r="155" spans="1:14" ht="13.8" thickBot="1">
      <c r="A155" s="112" t="s">
        <v>1503</v>
      </c>
      <c r="B155" s="112" t="s">
        <v>413</v>
      </c>
      <c r="C155" s="112" t="s">
        <v>1422</v>
      </c>
      <c r="D155" s="112" t="s">
        <v>1423</v>
      </c>
      <c r="E155" s="112" t="s">
        <v>227</v>
      </c>
      <c r="F155" s="112" t="s">
        <v>228</v>
      </c>
      <c r="G155" s="112" t="s">
        <v>1348</v>
      </c>
      <c r="H155" s="112" t="s">
        <v>1349</v>
      </c>
      <c r="I155" s="114"/>
      <c r="J155" s="114"/>
      <c r="K155" s="113">
        <v>0</v>
      </c>
      <c r="L155" s="113">
        <v>0.04</v>
      </c>
      <c r="M155" s="113">
        <v>0</v>
      </c>
      <c r="N155" s="113">
        <v>-0.04</v>
      </c>
    </row>
    <row r="156" spans="1:14" ht="13.8" thickBot="1">
      <c r="A156" s="112" t="s">
        <v>1503</v>
      </c>
      <c r="B156" s="112" t="s">
        <v>413</v>
      </c>
      <c r="C156" s="112" t="s">
        <v>1422</v>
      </c>
      <c r="D156" s="112" t="s">
        <v>1423</v>
      </c>
      <c r="E156" s="112" t="s">
        <v>229</v>
      </c>
      <c r="F156" s="112" t="s">
        <v>230</v>
      </c>
      <c r="G156" s="112" t="s">
        <v>1348</v>
      </c>
      <c r="H156" s="112" t="s">
        <v>1349</v>
      </c>
      <c r="I156" s="114"/>
      <c r="J156" s="114"/>
      <c r="K156" s="113">
        <v>4.63</v>
      </c>
      <c r="L156" s="113">
        <v>2.2000000000000002</v>
      </c>
      <c r="M156" s="113">
        <v>0</v>
      </c>
      <c r="N156" s="113">
        <v>2.4300000000000002</v>
      </c>
    </row>
    <row r="157" spans="1:14" ht="13.8" thickBot="1">
      <c r="A157" s="112" t="s">
        <v>1503</v>
      </c>
      <c r="B157" s="112" t="s">
        <v>413</v>
      </c>
      <c r="C157" s="112" t="s">
        <v>1422</v>
      </c>
      <c r="D157" s="112" t="s">
        <v>1423</v>
      </c>
      <c r="E157" s="112" t="s">
        <v>280</v>
      </c>
      <c r="F157" s="112" t="s">
        <v>281</v>
      </c>
      <c r="G157" s="112" t="s">
        <v>1348</v>
      </c>
      <c r="H157" s="112" t="s">
        <v>1349</v>
      </c>
      <c r="I157" s="114"/>
      <c r="J157" s="114"/>
      <c r="K157" s="113">
        <v>0</v>
      </c>
      <c r="L157" s="113">
        <v>1.26</v>
      </c>
      <c r="M157" s="113">
        <v>0</v>
      </c>
      <c r="N157" s="113">
        <v>-1.26</v>
      </c>
    </row>
    <row r="158" spans="1:14" ht="13.8" thickBot="1">
      <c r="A158" s="112" t="s">
        <v>1503</v>
      </c>
      <c r="B158" s="112" t="s">
        <v>413</v>
      </c>
      <c r="C158" s="112" t="s">
        <v>1422</v>
      </c>
      <c r="D158" s="112" t="s">
        <v>1423</v>
      </c>
      <c r="E158" s="112" t="s">
        <v>231</v>
      </c>
      <c r="F158" s="112" t="s">
        <v>232</v>
      </c>
      <c r="G158" s="112" t="s">
        <v>1348</v>
      </c>
      <c r="H158" s="112" t="s">
        <v>1349</v>
      </c>
      <c r="I158" s="114"/>
      <c r="J158" s="114"/>
      <c r="K158" s="113">
        <v>0</v>
      </c>
      <c r="L158" s="113">
        <v>-0.04</v>
      </c>
      <c r="M158" s="113">
        <v>0</v>
      </c>
      <c r="N158" s="113">
        <v>0.04</v>
      </c>
    </row>
    <row r="159" spans="1:14" ht="13.8" thickBot="1">
      <c r="A159" s="112" t="s">
        <v>1503</v>
      </c>
      <c r="B159" s="112" t="s">
        <v>413</v>
      </c>
      <c r="C159" s="112" t="s">
        <v>1422</v>
      </c>
      <c r="D159" s="112" t="s">
        <v>1423</v>
      </c>
      <c r="E159" s="112" t="s">
        <v>233</v>
      </c>
      <c r="F159" s="112" t="s">
        <v>234</v>
      </c>
      <c r="G159" s="112" t="s">
        <v>1348</v>
      </c>
      <c r="H159" s="112" t="s">
        <v>1349</v>
      </c>
      <c r="I159" s="114"/>
      <c r="J159" s="114"/>
      <c r="K159" s="113">
        <v>93.1</v>
      </c>
      <c r="L159" s="113">
        <v>40.43</v>
      </c>
      <c r="M159" s="113">
        <v>0</v>
      </c>
      <c r="N159" s="113">
        <v>52.67</v>
      </c>
    </row>
    <row r="160" spans="1:14" ht="13.8" thickBot="1">
      <c r="A160" s="112" t="s">
        <v>1503</v>
      </c>
      <c r="B160" s="112" t="s">
        <v>413</v>
      </c>
      <c r="C160" s="112" t="s">
        <v>1422</v>
      </c>
      <c r="D160" s="112" t="s">
        <v>1423</v>
      </c>
      <c r="E160" s="112" t="s">
        <v>282</v>
      </c>
      <c r="F160" s="112" t="s">
        <v>283</v>
      </c>
      <c r="G160" s="112" t="s">
        <v>1348</v>
      </c>
      <c r="H160" s="112" t="s">
        <v>1349</v>
      </c>
      <c r="I160" s="114"/>
      <c r="J160" s="114"/>
      <c r="K160" s="113">
        <v>0</v>
      </c>
      <c r="L160" s="113">
        <v>29.58</v>
      </c>
      <c r="M160" s="113">
        <v>0</v>
      </c>
      <c r="N160" s="113">
        <v>-29.58</v>
      </c>
    </row>
    <row r="161" spans="1:14" ht="13.8" thickBot="1">
      <c r="A161" s="112" t="s">
        <v>1503</v>
      </c>
      <c r="B161" s="112" t="s">
        <v>413</v>
      </c>
      <c r="C161" s="112" t="s">
        <v>1422</v>
      </c>
      <c r="D161" s="112" t="s">
        <v>1423</v>
      </c>
      <c r="E161" s="112" t="s">
        <v>284</v>
      </c>
      <c r="F161" s="112" t="s">
        <v>285</v>
      </c>
      <c r="G161" s="112" t="s">
        <v>1348</v>
      </c>
      <c r="H161" s="112" t="s">
        <v>1349</v>
      </c>
      <c r="I161" s="114"/>
      <c r="J161" s="114"/>
      <c r="K161" s="113">
        <v>0</v>
      </c>
      <c r="L161" s="113">
        <v>63.22</v>
      </c>
      <c r="M161" s="113">
        <v>0</v>
      </c>
      <c r="N161" s="113">
        <v>-63.22</v>
      </c>
    </row>
    <row r="162" spans="1:14" ht="13.8" thickBot="1">
      <c r="A162" s="112" t="s">
        <v>1503</v>
      </c>
      <c r="B162" s="112" t="s">
        <v>413</v>
      </c>
      <c r="C162" s="112" t="s">
        <v>1422</v>
      </c>
      <c r="D162" s="112" t="s">
        <v>1423</v>
      </c>
      <c r="E162" s="112" t="s">
        <v>235</v>
      </c>
      <c r="F162" s="112" t="s">
        <v>236</v>
      </c>
      <c r="G162" s="112" t="s">
        <v>1348</v>
      </c>
      <c r="H162" s="112" t="s">
        <v>1349</v>
      </c>
      <c r="I162" s="114"/>
      <c r="J162" s="114"/>
      <c r="K162" s="113">
        <v>0</v>
      </c>
      <c r="L162" s="113">
        <v>-0.01</v>
      </c>
      <c r="M162" s="113">
        <v>0</v>
      </c>
      <c r="N162" s="113">
        <v>0.01</v>
      </c>
    </row>
    <row r="163" spans="1:14" ht="13.8" thickBot="1">
      <c r="A163" s="112" t="s">
        <v>1503</v>
      </c>
      <c r="B163" s="112" t="s">
        <v>413</v>
      </c>
      <c r="C163" s="112" t="s">
        <v>1422</v>
      </c>
      <c r="D163" s="112" t="s">
        <v>1423</v>
      </c>
      <c r="E163" s="112" t="s">
        <v>237</v>
      </c>
      <c r="F163" s="112" t="s">
        <v>238</v>
      </c>
      <c r="G163" s="112" t="s">
        <v>1348</v>
      </c>
      <c r="H163" s="112" t="s">
        <v>1349</v>
      </c>
      <c r="I163" s="114"/>
      <c r="J163" s="114"/>
      <c r="K163" s="113">
        <v>90.63</v>
      </c>
      <c r="L163" s="113">
        <v>42.34</v>
      </c>
      <c r="M163" s="113">
        <v>0</v>
      </c>
      <c r="N163" s="113">
        <v>48.29</v>
      </c>
    </row>
    <row r="164" spans="1:14" ht="13.8" thickBot="1">
      <c r="A164" s="112" t="s">
        <v>1503</v>
      </c>
      <c r="B164" s="112" t="s">
        <v>413</v>
      </c>
      <c r="C164" s="112" t="s">
        <v>1422</v>
      </c>
      <c r="D164" s="112" t="s">
        <v>1423</v>
      </c>
      <c r="E164" s="112" t="s">
        <v>1366</v>
      </c>
      <c r="F164" s="112" t="s">
        <v>1367</v>
      </c>
      <c r="G164" s="112" t="s">
        <v>1348</v>
      </c>
      <c r="H164" s="112" t="s">
        <v>1349</v>
      </c>
      <c r="I164" s="114"/>
      <c r="J164" s="114"/>
      <c r="K164" s="113">
        <v>15000</v>
      </c>
      <c r="L164" s="113">
        <v>0</v>
      </c>
      <c r="M164" s="113">
        <v>0</v>
      </c>
      <c r="N164" s="113">
        <v>15000</v>
      </c>
    </row>
    <row r="165" spans="1:14" ht="13.8" thickBot="1">
      <c r="A165" s="112" t="s">
        <v>1503</v>
      </c>
      <c r="B165" s="112" t="s">
        <v>413</v>
      </c>
      <c r="C165" s="112" t="s">
        <v>1422</v>
      </c>
      <c r="D165" s="112" t="s">
        <v>1423</v>
      </c>
      <c r="E165" s="112" t="s">
        <v>1557</v>
      </c>
      <c r="F165" s="112" t="s">
        <v>1558</v>
      </c>
      <c r="G165" s="112" t="s">
        <v>1348</v>
      </c>
      <c r="H165" s="112" t="s">
        <v>1349</v>
      </c>
      <c r="I165" s="114"/>
      <c r="J165" s="114"/>
      <c r="K165" s="113">
        <v>1000</v>
      </c>
      <c r="L165" s="113">
        <v>0</v>
      </c>
      <c r="M165" s="113">
        <v>0</v>
      </c>
      <c r="N165" s="113">
        <v>1000</v>
      </c>
    </row>
    <row r="166" spans="1:14" ht="13.8" thickBot="1">
      <c r="A166" s="112" t="s">
        <v>1503</v>
      </c>
      <c r="B166" s="112" t="s">
        <v>413</v>
      </c>
      <c r="C166" s="112" t="s">
        <v>1422</v>
      </c>
      <c r="D166" s="112" t="s">
        <v>1423</v>
      </c>
      <c r="E166" s="112" t="s">
        <v>239</v>
      </c>
      <c r="F166" s="112" t="s">
        <v>240</v>
      </c>
      <c r="G166" s="112" t="s">
        <v>1348</v>
      </c>
      <c r="H166" s="112" t="s">
        <v>1349</v>
      </c>
      <c r="I166" s="114"/>
      <c r="J166" s="114"/>
      <c r="K166" s="113">
        <v>2000</v>
      </c>
      <c r="L166" s="113">
        <v>96.49</v>
      </c>
      <c r="M166" s="113">
        <v>0</v>
      </c>
      <c r="N166" s="113">
        <v>1903.51</v>
      </c>
    </row>
    <row r="167" spans="1:14" ht="13.8" thickBot="1">
      <c r="A167" s="112" t="s">
        <v>1503</v>
      </c>
      <c r="B167" s="112" t="s">
        <v>413</v>
      </c>
      <c r="C167" s="112" t="s">
        <v>1422</v>
      </c>
      <c r="D167" s="112" t="s">
        <v>1423</v>
      </c>
      <c r="E167" s="112" t="s">
        <v>1350</v>
      </c>
      <c r="F167" s="112" t="s">
        <v>1351</v>
      </c>
      <c r="G167" s="112" t="s">
        <v>1348</v>
      </c>
      <c r="H167" s="112" t="s">
        <v>1349</v>
      </c>
      <c r="I167" s="114"/>
      <c r="J167" s="114"/>
      <c r="K167" s="113">
        <v>150000</v>
      </c>
      <c r="L167" s="113">
        <v>0</v>
      </c>
      <c r="M167" s="113">
        <v>0</v>
      </c>
      <c r="N167" s="113">
        <v>150000</v>
      </c>
    </row>
    <row r="168" spans="1:14" ht="13.8" thickBot="1">
      <c r="A168" s="112" t="s">
        <v>1503</v>
      </c>
      <c r="B168" s="112" t="s">
        <v>413</v>
      </c>
      <c r="C168" s="112" t="s">
        <v>1422</v>
      </c>
      <c r="D168" s="112" t="s">
        <v>1423</v>
      </c>
      <c r="E168" s="112" t="s">
        <v>1376</v>
      </c>
      <c r="F168" s="112" t="s">
        <v>1377</v>
      </c>
      <c r="G168" s="112" t="s">
        <v>1348</v>
      </c>
      <c r="H168" s="112" t="s">
        <v>1349</v>
      </c>
      <c r="I168" s="114"/>
      <c r="J168" s="114"/>
      <c r="K168" s="113">
        <v>3000</v>
      </c>
      <c r="L168" s="113">
        <v>0</v>
      </c>
      <c r="M168" s="113">
        <v>0</v>
      </c>
      <c r="N168" s="113">
        <v>3000</v>
      </c>
    </row>
    <row r="169" spans="1:14" ht="13.8" thickBot="1">
      <c r="A169" s="112" t="s">
        <v>1503</v>
      </c>
      <c r="B169" s="112" t="s">
        <v>413</v>
      </c>
      <c r="C169" s="112" t="s">
        <v>1422</v>
      </c>
      <c r="D169" s="112" t="s">
        <v>1423</v>
      </c>
      <c r="E169" s="112" t="s">
        <v>1384</v>
      </c>
      <c r="F169" s="112" t="s">
        <v>1385</v>
      </c>
      <c r="G169" s="112" t="s">
        <v>1348</v>
      </c>
      <c r="H169" s="112" t="s">
        <v>1349</v>
      </c>
      <c r="I169" s="114"/>
      <c r="J169" s="114"/>
      <c r="K169" s="113">
        <v>1000</v>
      </c>
      <c r="L169" s="113">
        <v>0</v>
      </c>
      <c r="M169" s="113">
        <v>0</v>
      </c>
      <c r="N169" s="113">
        <v>1000</v>
      </c>
    </row>
    <row r="170" spans="1:14" ht="13.8" thickBot="1">
      <c r="A170" s="112" t="s">
        <v>1503</v>
      </c>
      <c r="B170" s="112" t="s">
        <v>413</v>
      </c>
      <c r="C170" s="112" t="s">
        <v>1422</v>
      </c>
      <c r="D170" s="112" t="s">
        <v>1423</v>
      </c>
      <c r="E170" s="112" t="s">
        <v>1370</v>
      </c>
      <c r="F170" s="112" t="s">
        <v>1371</v>
      </c>
      <c r="G170" s="112" t="s">
        <v>1348</v>
      </c>
      <c r="H170" s="112" t="s">
        <v>1349</v>
      </c>
      <c r="I170" s="114"/>
      <c r="J170" s="114"/>
      <c r="K170" s="113">
        <v>3000</v>
      </c>
      <c r="L170" s="113">
        <v>0</v>
      </c>
      <c r="M170" s="113">
        <v>0</v>
      </c>
      <c r="N170" s="113">
        <v>3000</v>
      </c>
    </row>
    <row r="171" spans="1:14" ht="13.8" thickBot="1">
      <c r="A171" s="112" t="s">
        <v>1503</v>
      </c>
      <c r="B171" s="112" t="s">
        <v>413</v>
      </c>
      <c r="C171" s="112" t="s">
        <v>1422</v>
      </c>
      <c r="D171" s="112" t="s">
        <v>1423</v>
      </c>
      <c r="E171" s="112" t="s">
        <v>1390</v>
      </c>
      <c r="F171" s="112" t="s">
        <v>1391</v>
      </c>
      <c r="G171" s="112" t="s">
        <v>1348</v>
      </c>
      <c r="H171" s="112" t="s">
        <v>1349</v>
      </c>
      <c r="I171" s="114"/>
      <c r="J171" s="114"/>
      <c r="K171" s="113">
        <v>3000</v>
      </c>
      <c r="L171" s="113">
        <v>0</v>
      </c>
      <c r="M171" s="113">
        <v>0</v>
      </c>
      <c r="N171" s="113">
        <v>3000</v>
      </c>
    </row>
    <row r="172" spans="1:14" ht="13.8" thickBot="1">
      <c r="A172" s="112" t="s">
        <v>1503</v>
      </c>
      <c r="B172" s="112" t="s">
        <v>413</v>
      </c>
      <c r="C172" s="112" t="s">
        <v>1422</v>
      </c>
      <c r="D172" s="112" t="s">
        <v>1423</v>
      </c>
      <c r="E172" s="112" t="s">
        <v>1392</v>
      </c>
      <c r="F172" s="112" t="s">
        <v>1561</v>
      </c>
      <c r="G172" s="112" t="s">
        <v>1348</v>
      </c>
      <c r="H172" s="112" t="s">
        <v>1349</v>
      </c>
      <c r="I172" s="114"/>
      <c r="J172" s="114"/>
      <c r="K172" s="113">
        <v>2500</v>
      </c>
      <c r="L172" s="113">
        <v>0</v>
      </c>
      <c r="M172" s="113">
        <v>0</v>
      </c>
      <c r="N172" s="113">
        <v>2500</v>
      </c>
    </row>
    <row r="173" spans="1:14" ht="13.8" thickBot="1">
      <c r="A173" s="112" t="s">
        <v>1503</v>
      </c>
      <c r="B173" s="112" t="s">
        <v>413</v>
      </c>
      <c r="C173" s="112" t="s">
        <v>1422</v>
      </c>
      <c r="D173" s="112" t="s">
        <v>1423</v>
      </c>
      <c r="E173" s="112" t="s">
        <v>1308</v>
      </c>
      <c r="F173" s="112" t="s">
        <v>1309</v>
      </c>
      <c r="G173" s="112" t="s">
        <v>1348</v>
      </c>
      <c r="H173" s="112" t="s">
        <v>1349</v>
      </c>
      <c r="I173" s="114"/>
      <c r="J173" s="114"/>
      <c r="K173" s="113">
        <v>233472.63</v>
      </c>
      <c r="L173" s="113">
        <v>0</v>
      </c>
      <c r="M173" s="113">
        <v>0</v>
      </c>
      <c r="N173" s="113">
        <v>233472.63</v>
      </c>
    </row>
    <row r="174" spans="1:14" ht="13.8" thickBot="1">
      <c r="A174" s="112" t="s">
        <v>1503</v>
      </c>
      <c r="B174" s="112" t="s">
        <v>413</v>
      </c>
      <c r="C174" s="112" t="s">
        <v>1422</v>
      </c>
      <c r="D174" s="112" t="s">
        <v>1423</v>
      </c>
      <c r="E174" s="112" t="s">
        <v>1290</v>
      </c>
      <c r="F174" s="112" t="s">
        <v>1291</v>
      </c>
      <c r="G174" s="112" t="s">
        <v>1348</v>
      </c>
      <c r="H174" s="112" t="s">
        <v>1349</v>
      </c>
      <c r="I174" s="114"/>
      <c r="J174" s="114"/>
      <c r="K174" s="113">
        <v>3000</v>
      </c>
      <c r="L174" s="113">
        <v>0</v>
      </c>
      <c r="M174" s="113">
        <v>0</v>
      </c>
      <c r="N174" s="113">
        <v>3000</v>
      </c>
    </row>
    <row r="175" spans="1:14" ht="13.8" thickBot="1">
      <c r="A175" s="112" t="s">
        <v>1503</v>
      </c>
      <c r="B175" s="112" t="s">
        <v>413</v>
      </c>
      <c r="C175" s="112" t="s">
        <v>1336</v>
      </c>
      <c r="D175" s="112" t="s">
        <v>1337</v>
      </c>
      <c r="E175" s="112" t="s">
        <v>1352</v>
      </c>
      <c r="F175" s="112" t="s">
        <v>1353</v>
      </c>
      <c r="G175" s="112" t="s">
        <v>1348</v>
      </c>
      <c r="H175" s="112" t="s">
        <v>1349</v>
      </c>
      <c r="I175" s="114"/>
      <c r="J175" s="114"/>
      <c r="K175" s="113">
        <v>0</v>
      </c>
      <c r="L175" s="113">
        <v>0</v>
      </c>
      <c r="M175" s="113">
        <v>0</v>
      </c>
      <c r="N175" s="113">
        <v>0</v>
      </c>
    </row>
    <row r="176" spans="1:14" ht="13.8" thickBot="1">
      <c r="A176" s="112" t="s">
        <v>1503</v>
      </c>
      <c r="B176" s="112" t="s">
        <v>413</v>
      </c>
      <c r="C176" s="112" t="s">
        <v>1336</v>
      </c>
      <c r="D176" s="112" t="s">
        <v>1337</v>
      </c>
      <c r="E176" s="112" t="s">
        <v>1378</v>
      </c>
      <c r="F176" s="112" t="s">
        <v>1379</v>
      </c>
      <c r="G176" s="112" t="s">
        <v>1348</v>
      </c>
      <c r="H176" s="112" t="s">
        <v>1349</v>
      </c>
      <c r="I176" s="114"/>
      <c r="J176" s="114"/>
      <c r="K176" s="113">
        <v>0</v>
      </c>
      <c r="L176" s="113">
        <v>0</v>
      </c>
      <c r="M176" s="113">
        <v>0</v>
      </c>
      <c r="N176" s="113">
        <v>0</v>
      </c>
    </row>
    <row r="177" spans="1:14" ht="13.8" thickBot="1">
      <c r="A177" s="112" t="s">
        <v>1503</v>
      </c>
      <c r="B177" s="112" t="s">
        <v>431</v>
      </c>
      <c r="C177" s="112" t="s">
        <v>1336</v>
      </c>
      <c r="D177" s="112" t="s">
        <v>1337</v>
      </c>
      <c r="E177" s="112" t="s">
        <v>201</v>
      </c>
      <c r="F177" s="112" t="s">
        <v>202</v>
      </c>
      <c r="G177" s="112" t="s">
        <v>1348</v>
      </c>
      <c r="H177" s="112" t="s">
        <v>1349</v>
      </c>
      <c r="I177" s="114"/>
      <c r="J177" s="114"/>
      <c r="K177" s="113">
        <v>9998.82</v>
      </c>
      <c r="L177" s="113">
        <v>11116.92</v>
      </c>
      <c r="M177" s="113">
        <v>0</v>
      </c>
      <c r="N177" s="113">
        <v>-1118.0999999999999</v>
      </c>
    </row>
    <row r="178" spans="1:14" ht="13.8" thickBot="1">
      <c r="A178" s="112" t="s">
        <v>1503</v>
      </c>
      <c r="B178" s="112" t="s">
        <v>431</v>
      </c>
      <c r="C178" s="112" t="s">
        <v>1336</v>
      </c>
      <c r="D178" s="112" t="s">
        <v>1337</v>
      </c>
      <c r="E178" s="112" t="s">
        <v>207</v>
      </c>
      <c r="F178" s="112" t="s">
        <v>208</v>
      </c>
      <c r="G178" s="112" t="s">
        <v>1348</v>
      </c>
      <c r="H178" s="112" t="s">
        <v>1349</v>
      </c>
      <c r="I178" s="114"/>
      <c r="J178" s="114"/>
      <c r="K178" s="113">
        <v>23866.74</v>
      </c>
      <c r="L178" s="113">
        <v>25671.57</v>
      </c>
      <c r="M178" s="113">
        <v>0</v>
      </c>
      <c r="N178" s="113">
        <v>-1804.83</v>
      </c>
    </row>
    <row r="179" spans="1:14" ht="13.8" thickBot="1">
      <c r="A179" s="112" t="s">
        <v>1503</v>
      </c>
      <c r="B179" s="112" t="s">
        <v>431</v>
      </c>
      <c r="C179" s="112" t="s">
        <v>1336</v>
      </c>
      <c r="D179" s="112" t="s">
        <v>1337</v>
      </c>
      <c r="E179" s="112" t="s">
        <v>1372</v>
      </c>
      <c r="F179" s="112" t="s">
        <v>1373</v>
      </c>
      <c r="G179" s="112" t="s">
        <v>1348</v>
      </c>
      <c r="H179" s="112" t="s">
        <v>1349</v>
      </c>
      <c r="I179" s="114"/>
      <c r="J179" s="114"/>
      <c r="K179" s="113">
        <v>1000</v>
      </c>
      <c r="L179" s="113">
        <v>0</v>
      </c>
      <c r="M179" s="113">
        <v>0</v>
      </c>
      <c r="N179" s="113">
        <v>1000</v>
      </c>
    </row>
    <row r="180" spans="1:14" ht="13.8" thickBot="1">
      <c r="A180" s="112" t="s">
        <v>1503</v>
      </c>
      <c r="B180" s="112" t="s">
        <v>431</v>
      </c>
      <c r="C180" s="112" t="s">
        <v>1336</v>
      </c>
      <c r="D180" s="112" t="s">
        <v>1337</v>
      </c>
      <c r="E180" s="112" t="s">
        <v>1354</v>
      </c>
      <c r="F180" s="112" t="s">
        <v>1355</v>
      </c>
      <c r="G180" s="112" t="s">
        <v>1348</v>
      </c>
      <c r="H180" s="112" t="s">
        <v>1349</v>
      </c>
      <c r="I180" s="114"/>
      <c r="J180" s="114"/>
      <c r="K180" s="113">
        <v>7000</v>
      </c>
      <c r="L180" s="113">
        <v>6120</v>
      </c>
      <c r="M180" s="113">
        <v>0</v>
      </c>
      <c r="N180" s="113">
        <v>880</v>
      </c>
    </row>
    <row r="181" spans="1:14" ht="13.8" thickBot="1">
      <c r="A181" s="112" t="s">
        <v>1503</v>
      </c>
      <c r="B181" s="112" t="s">
        <v>431</v>
      </c>
      <c r="C181" s="112" t="s">
        <v>1336</v>
      </c>
      <c r="D181" s="112" t="s">
        <v>1337</v>
      </c>
      <c r="E181" s="112" t="s">
        <v>1410</v>
      </c>
      <c r="F181" s="112" t="s">
        <v>1411</v>
      </c>
      <c r="G181" s="112" t="s">
        <v>1348</v>
      </c>
      <c r="H181" s="112" t="s">
        <v>1349</v>
      </c>
      <c r="I181" s="114"/>
      <c r="J181" s="114"/>
      <c r="K181" s="113">
        <v>2500</v>
      </c>
      <c r="L181" s="113">
        <v>1909.46</v>
      </c>
      <c r="M181" s="113">
        <v>0</v>
      </c>
      <c r="N181" s="113">
        <v>590.54</v>
      </c>
    </row>
    <row r="182" spans="1:14" ht="13.8" thickBot="1">
      <c r="A182" s="112" t="s">
        <v>1503</v>
      </c>
      <c r="B182" s="112" t="s">
        <v>431</v>
      </c>
      <c r="C182" s="112" t="s">
        <v>1336</v>
      </c>
      <c r="D182" s="112" t="s">
        <v>1337</v>
      </c>
      <c r="E182" s="112" t="s">
        <v>1356</v>
      </c>
      <c r="F182" s="112" t="s">
        <v>1357</v>
      </c>
      <c r="G182" s="112" t="s">
        <v>1348</v>
      </c>
      <c r="H182" s="112" t="s">
        <v>1349</v>
      </c>
      <c r="I182" s="114"/>
      <c r="J182" s="114"/>
      <c r="K182" s="113">
        <v>28000</v>
      </c>
      <c r="L182" s="113">
        <v>35611.25</v>
      </c>
      <c r="M182" s="113">
        <v>0</v>
      </c>
      <c r="N182" s="113">
        <v>-7611.25</v>
      </c>
    </row>
    <row r="183" spans="1:14" ht="13.8" thickBot="1">
      <c r="A183" s="112" t="s">
        <v>1503</v>
      </c>
      <c r="B183" s="112" t="s">
        <v>431</v>
      </c>
      <c r="C183" s="112" t="s">
        <v>1336</v>
      </c>
      <c r="D183" s="112" t="s">
        <v>1337</v>
      </c>
      <c r="E183" s="112" t="s">
        <v>1374</v>
      </c>
      <c r="F183" s="112" t="s">
        <v>1375</v>
      </c>
      <c r="G183" s="112" t="s">
        <v>1348</v>
      </c>
      <c r="H183" s="112" t="s">
        <v>1349</v>
      </c>
      <c r="I183" s="114"/>
      <c r="J183" s="114"/>
      <c r="K183" s="113">
        <v>0</v>
      </c>
      <c r="L183" s="113">
        <v>0</v>
      </c>
      <c r="M183" s="113">
        <v>0</v>
      </c>
      <c r="N183" s="113">
        <v>0</v>
      </c>
    </row>
    <row r="184" spans="1:14" ht="13.8" thickBot="1">
      <c r="A184" s="112" t="s">
        <v>1503</v>
      </c>
      <c r="B184" s="112" t="s">
        <v>431</v>
      </c>
      <c r="C184" s="112" t="s">
        <v>1336</v>
      </c>
      <c r="D184" s="112" t="s">
        <v>1337</v>
      </c>
      <c r="E184" s="112" t="s">
        <v>211</v>
      </c>
      <c r="F184" s="112" t="s">
        <v>212</v>
      </c>
      <c r="G184" s="112" t="s">
        <v>1348</v>
      </c>
      <c r="H184" s="112" t="s">
        <v>1349</v>
      </c>
      <c r="I184" s="114"/>
      <c r="J184" s="114"/>
      <c r="K184" s="113">
        <v>2704.66</v>
      </c>
      <c r="L184" s="113">
        <v>3007.09</v>
      </c>
      <c r="M184" s="113">
        <v>0</v>
      </c>
      <c r="N184" s="113">
        <v>-302.43</v>
      </c>
    </row>
    <row r="185" spans="1:14" ht="13.8" thickBot="1">
      <c r="A185" s="112" t="s">
        <v>1503</v>
      </c>
      <c r="B185" s="112" t="s">
        <v>431</v>
      </c>
      <c r="C185" s="112" t="s">
        <v>1336</v>
      </c>
      <c r="D185" s="112" t="s">
        <v>1337</v>
      </c>
      <c r="E185" s="112" t="s">
        <v>213</v>
      </c>
      <c r="F185" s="112" t="s">
        <v>214</v>
      </c>
      <c r="G185" s="112" t="s">
        <v>1348</v>
      </c>
      <c r="H185" s="112" t="s">
        <v>1349</v>
      </c>
      <c r="I185" s="114"/>
      <c r="J185" s="114"/>
      <c r="K185" s="113">
        <v>6319.96</v>
      </c>
      <c r="L185" s="113">
        <v>6780.99</v>
      </c>
      <c r="M185" s="113">
        <v>0</v>
      </c>
      <c r="N185" s="113">
        <v>-461.03</v>
      </c>
    </row>
    <row r="186" spans="1:14" ht="13.8" thickBot="1">
      <c r="A186" s="112" t="s">
        <v>1503</v>
      </c>
      <c r="B186" s="112" t="s">
        <v>431</v>
      </c>
      <c r="C186" s="112" t="s">
        <v>1336</v>
      </c>
      <c r="D186" s="112" t="s">
        <v>1337</v>
      </c>
      <c r="E186" s="112" t="s">
        <v>1358</v>
      </c>
      <c r="F186" s="112" t="s">
        <v>1359</v>
      </c>
      <c r="G186" s="112" t="s">
        <v>1348</v>
      </c>
      <c r="H186" s="112" t="s">
        <v>1349</v>
      </c>
      <c r="I186" s="114"/>
      <c r="J186" s="114"/>
      <c r="K186" s="113">
        <v>406</v>
      </c>
      <c r="L186" s="113">
        <v>1980.27</v>
      </c>
      <c r="M186" s="113">
        <v>0</v>
      </c>
      <c r="N186" s="113">
        <v>-1574.27</v>
      </c>
    </row>
    <row r="187" spans="1:14" ht="13.8" thickBot="1">
      <c r="A187" s="112" t="s">
        <v>1503</v>
      </c>
      <c r="B187" s="112" t="s">
        <v>431</v>
      </c>
      <c r="C187" s="112" t="s">
        <v>1336</v>
      </c>
      <c r="D187" s="112" t="s">
        <v>1337</v>
      </c>
      <c r="E187" s="112" t="s">
        <v>215</v>
      </c>
      <c r="F187" s="112" t="s">
        <v>216</v>
      </c>
      <c r="G187" s="112" t="s">
        <v>1348</v>
      </c>
      <c r="H187" s="112" t="s">
        <v>1349</v>
      </c>
      <c r="I187" s="114"/>
      <c r="J187" s="114"/>
      <c r="K187" s="113">
        <v>765.35</v>
      </c>
      <c r="L187" s="113">
        <v>847.62</v>
      </c>
      <c r="M187" s="113">
        <v>0</v>
      </c>
      <c r="N187" s="113">
        <v>-82.27</v>
      </c>
    </row>
    <row r="188" spans="1:14" ht="13.8" thickBot="1">
      <c r="A188" s="112" t="s">
        <v>1503</v>
      </c>
      <c r="B188" s="112" t="s">
        <v>431</v>
      </c>
      <c r="C188" s="112" t="s">
        <v>1336</v>
      </c>
      <c r="D188" s="112" t="s">
        <v>1337</v>
      </c>
      <c r="E188" s="112" t="s">
        <v>217</v>
      </c>
      <c r="F188" s="112" t="s">
        <v>218</v>
      </c>
      <c r="G188" s="112" t="s">
        <v>1348</v>
      </c>
      <c r="H188" s="112" t="s">
        <v>1349</v>
      </c>
      <c r="I188" s="114"/>
      <c r="J188" s="114"/>
      <c r="K188" s="113">
        <v>1819.21</v>
      </c>
      <c r="L188" s="113">
        <v>1918.69</v>
      </c>
      <c r="M188" s="113">
        <v>0</v>
      </c>
      <c r="N188" s="113">
        <v>-99.48</v>
      </c>
    </row>
    <row r="189" spans="1:14" ht="13.8" thickBot="1">
      <c r="A189" s="112" t="s">
        <v>1503</v>
      </c>
      <c r="B189" s="112" t="s">
        <v>431</v>
      </c>
      <c r="C189" s="112" t="s">
        <v>1336</v>
      </c>
      <c r="D189" s="112" t="s">
        <v>1337</v>
      </c>
      <c r="E189" s="112" t="s">
        <v>278</v>
      </c>
      <c r="F189" s="112" t="s">
        <v>279</v>
      </c>
      <c r="G189" s="112" t="s">
        <v>1348</v>
      </c>
      <c r="H189" s="112" t="s">
        <v>1349</v>
      </c>
      <c r="I189" s="114"/>
      <c r="J189" s="114"/>
      <c r="K189" s="113">
        <v>137.75</v>
      </c>
      <c r="L189" s="113">
        <v>116.42</v>
      </c>
      <c r="M189" s="113">
        <v>0</v>
      </c>
      <c r="N189" s="113">
        <v>21.33</v>
      </c>
    </row>
    <row r="190" spans="1:14" ht="13.8" thickBot="1">
      <c r="A190" s="112" t="s">
        <v>1503</v>
      </c>
      <c r="B190" s="112" t="s">
        <v>431</v>
      </c>
      <c r="C190" s="112" t="s">
        <v>1336</v>
      </c>
      <c r="D190" s="112" t="s">
        <v>1337</v>
      </c>
      <c r="E190" s="112" t="s">
        <v>219</v>
      </c>
      <c r="F190" s="112" t="s">
        <v>220</v>
      </c>
      <c r="G190" s="112" t="s">
        <v>1348</v>
      </c>
      <c r="H190" s="112" t="s">
        <v>1349</v>
      </c>
      <c r="I190" s="114"/>
      <c r="J190" s="114"/>
      <c r="K190" s="113">
        <v>1397.29</v>
      </c>
      <c r="L190" s="113">
        <v>1483.7</v>
      </c>
      <c r="M190" s="113">
        <v>0</v>
      </c>
      <c r="N190" s="113">
        <v>-86.41</v>
      </c>
    </row>
    <row r="191" spans="1:14" ht="13.8" thickBot="1">
      <c r="A191" s="112" t="s">
        <v>1503</v>
      </c>
      <c r="B191" s="112" t="s">
        <v>431</v>
      </c>
      <c r="C191" s="112" t="s">
        <v>1336</v>
      </c>
      <c r="D191" s="112" t="s">
        <v>1337</v>
      </c>
      <c r="E191" s="112" t="s">
        <v>221</v>
      </c>
      <c r="F191" s="112" t="s">
        <v>222</v>
      </c>
      <c r="G191" s="112" t="s">
        <v>1348</v>
      </c>
      <c r="H191" s="112" t="s">
        <v>1349</v>
      </c>
      <c r="I191" s="114"/>
      <c r="J191" s="114"/>
      <c r="K191" s="113">
        <v>187.89</v>
      </c>
      <c r="L191" s="113">
        <v>209.79</v>
      </c>
      <c r="M191" s="113">
        <v>0</v>
      </c>
      <c r="N191" s="113">
        <v>-21.9</v>
      </c>
    </row>
    <row r="192" spans="1:14" ht="13.8" thickBot="1">
      <c r="A192" s="112" t="s">
        <v>1503</v>
      </c>
      <c r="B192" s="112" t="s">
        <v>431</v>
      </c>
      <c r="C192" s="112" t="s">
        <v>1336</v>
      </c>
      <c r="D192" s="112" t="s">
        <v>1337</v>
      </c>
      <c r="E192" s="112" t="s">
        <v>223</v>
      </c>
      <c r="F192" s="112" t="s">
        <v>224</v>
      </c>
      <c r="G192" s="112" t="s">
        <v>1348</v>
      </c>
      <c r="H192" s="112" t="s">
        <v>1349</v>
      </c>
      <c r="I192" s="114"/>
      <c r="J192" s="114"/>
      <c r="K192" s="113">
        <v>9832.16</v>
      </c>
      <c r="L192" s="113">
        <v>9897.98</v>
      </c>
      <c r="M192" s="113">
        <v>0</v>
      </c>
      <c r="N192" s="113">
        <v>-65.819999999999993</v>
      </c>
    </row>
    <row r="193" spans="1:14" ht="13.8" thickBot="1">
      <c r="A193" s="112" t="s">
        <v>1503</v>
      </c>
      <c r="B193" s="112" t="s">
        <v>431</v>
      </c>
      <c r="C193" s="112" t="s">
        <v>1336</v>
      </c>
      <c r="D193" s="112" t="s">
        <v>1337</v>
      </c>
      <c r="E193" s="112" t="s">
        <v>225</v>
      </c>
      <c r="F193" s="112" t="s">
        <v>226</v>
      </c>
      <c r="G193" s="112" t="s">
        <v>1348</v>
      </c>
      <c r="H193" s="112" t="s">
        <v>1349</v>
      </c>
      <c r="I193" s="114"/>
      <c r="J193" s="114"/>
      <c r="K193" s="113">
        <v>463.79</v>
      </c>
      <c r="L193" s="113">
        <v>499.23</v>
      </c>
      <c r="M193" s="113">
        <v>0</v>
      </c>
      <c r="N193" s="113">
        <v>-35.44</v>
      </c>
    </row>
    <row r="194" spans="1:14" ht="13.8" thickBot="1">
      <c r="A194" s="112" t="s">
        <v>1503</v>
      </c>
      <c r="B194" s="112" t="s">
        <v>431</v>
      </c>
      <c r="C194" s="112" t="s">
        <v>1336</v>
      </c>
      <c r="D194" s="112" t="s">
        <v>1337</v>
      </c>
      <c r="E194" s="112" t="s">
        <v>1360</v>
      </c>
      <c r="F194" s="112" t="s">
        <v>1361</v>
      </c>
      <c r="G194" s="112" t="s">
        <v>1348</v>
      </c>
      <c r="H194" s="112" t="s">
        <v>1349</v>
      </c>
      <c r="I194" s="114"/>
      <c r="J194" s="114"/>
      <c r="K194" s="113">
        <v>14</v>
      </c>
      <c r="L194" s="113">
        <v>17.809999999999999</v>
      </c>
      <c r="M194" s="113">
        <v>0</v>
      </c>
      <c r="N194" s="113">
        <v>-3.81</v>
      </c>
    </row>
    <row r="195" spans="1:14" ht="13.8" thickBot="1">
      <c r="A195" s="112" t="s">
        <v>1503</v>
      </c>
      <c r="B195" s="112" t="s">
        <v>431</v>
      </c>
      <c r="C195" s="112" t="s">
        <v>1336</v>
      </c>
      <c r="D195" s="112" t="s">
        <v>1337</v>
      </c>
      <c r="E195" s="112" t="s">
        <v>227</v>
      </c>
      <c r="F195" s="112" t="s">
        <v>228</v>
      </c>
      <c r="G195" s="112" t="s">
        <v>1348</v>
      </c>
      <c r="H195" s="112" t="s">
        <v>1349</v>
      </c>
      <c r="I195" s="114"/>
      <c r="J195" s="114"/>
      <c r="K195" s="113">
        <v>4.99</v>
      </c>
      <c r="L195" s="113">
        <v>5.55</v>
      </c>
      <c r="M195" s="113">
        <v>0</v>
      </c>
      <c r="N195" s="113">
        <v>-0.56000000000000005</v>
      </c>
    </row>
    <row r="196" spans="1:14" ht="13.8" thickBot="1">
      <c r="A196" s="112" t="s">
        <v>1503</v>
      </c>
      <c r="B196" s="112" t="s">
        <v>431</v>
      </c>
      <c r="C196" s="112" t="s">
        <v>1336</v>
      </c>
      <c r="D196" s="112" t="s">
        <v>1337</v>
      </c>
      <c r="E196" s="112" t="s">
        <v>229</v>
      </c>
      <c r="F196" s="112" t="s">
        <v>230</v>
      </c>
      <c r="G196" s="112" t="s">
        <v>1348</v>
      </c>
      <c r="H196" s="112" t="s">
        <v>1349</v>
      </c>
      <c r="I196" s="114"/>
      <c r="J196" s="114"/>
      <c r="K196" s="113">
        <v>12.11</v>
      </c>
      <c r="L196" s="113">
        <v>13.04</v>
      </c>
      <c r="M196" s="113">
        <v>0</v>
      </c>
      <c r="N196" s="113">
        <v>-0.93</v>
      </c>
    </row>
    <row r="197" spans="1:14" ht="13.8" thickBot="1">
      <c r="A197" s="112" t="s">
        <v>1503</v>
      </c>
      <c r="B197" s="112" t="s">
        <v>431</v>
      </c>
      <c r="C197" s="112" t="s">
        <v>1336</v>
      </c>
      <c r="D197" s="112" t="s">
        <v>1337</v>
      </c>
      <c r="E197" s="112" t="s">
        <v>280</v>
      </c>
      <c r="F197" s="112" t="s">
        <v>281</v>
      </c>
      <c r="G197" s="112" t="s">
        <v>1348</v>
      </c>
      <c r="H197" s="112" t="s">
        <v>1349</v>
      </c>
      <c r="I197" s="114"/>
      <c r="J197" s="114"/>
      <c r="K197" s="113">
        <v>4.75</v>
      </c>
      <c r="L197" s="113">
        <v>3.98</v>
      </c>
      <c r="M197" s="113">
        <v>0</v>
      </c>
      <c r="N197" s="113">
        <v>0.77</v>
      </c>
    </row>
    <row r="198" spans="1:14" ht="13.8" thickBot="1">
      <c r="A198" s="112" t="s">
        <v>1503</v>
      </c>
      <c r="B198" s="112" t="s">
        <v>431</v>
      </c>
      <c r="C198" s="112" t="s">
        <v>1336</v>
      </c>
      <c r="D198" s="112" t="s">
        <v>1337</v>
      </c>
      <c r="E198" s="112" t="s">
        <v>1362</v>
      </c>
      <c r="F198" s="112" t="s">
        <v>1363</v>
      </c>
      <c r="G198" s="112" t="s">
        <v>1348</v>
      </c>
      <c r="H198" s="112" t="s">
        <v>1349</v>
      </c>
      <c r="I198" s="114"/>
      <c r="J198" s="114"/>
      <c r="K198" s="113">
        <v>300.16000000000003</v>
      </c>
      <c r="L198" s="113">
        <v>333</v>
      </c>
      <c r="M198" s="113">
        <v>0</v>
      </c>
      <c r="N198" s="113">
        <v>-32.840000000000003</v>
      </c>
    </row>
    <row r="199" spans="1:14" ht="13.8" thickBot="1">
      <c r="A199" s="112" t="s">
        <v>1503</v>
      </c>
      <c r="B199" s="112" t="s">
        <v>431</v>
      </c>
      <c r="C199" s="112" t="s">
        <v>1336</v>
      </c>
      <c r="D199" s="112" t="s">
        <v>1337</v>
      </c>
      <c r="E199" s="112" t="s">
        <v>231</v>
      </c>
      <c r="F199" s="112" t="s">
        <v>232</v>
      </c>
      <c r="G199" s="112" t="s">
        <v>1348</v>
      </c>
      <c r="H199" s="112" t="s">
        <v>1349</v>
      </c>
      <c r="I199" s="114"/>
      <c r="J199" s="114"/>
      <c r="K199" s="113">
        <v>99.67</v>
      </c>
      <c r="L199" s="113">
        <v>102.48</v>
      </c>
      <c r="M199" s="113">
        <v>0</v>
      </c>
      <c r="N199" s="113">
        <v>-2.81</v>
      </c>
    </row>
    <row r="200" spans="1:14" ht="13.8" thickBot="1">
      <c r="A200" s="112" t="s">
        <v>1503</v>
      </c>
      <c r="B200" s="112" t="s">
        <v>431</v>
      </c>
      <c r="C200" s="112" t="s">
        <v>1336</v>
      </c>
      <c r="D200" s="112" t="s">
        <v>1337</v>
      </c>
      <c r="E200" s="112" t="s">
        <v>233</v>
      </c>
      <c r="F200" s="112" t="s">
        <v>234</v>
      </c>
      <c r="G200" s="112" t="s">
        <v>1348</v>
      </c>
      <c r="H200" s="112" t="s">
        <v>1349</v>
      </c>
      <c r="I200" s="114"/>
      <c r="J200" s="114"/>
      <c r="K200" s="113">
        <v>238.2</v>
      </c>
      <c r="L200" s="113">
        <v>236.53</v>
      </c>
      <c r="M200" s="113">
        <v>0</v>
      </c>
      <c r="N200" s="113">
        <v>1.67</v>
      </c>
    </row>
    <row r="201" spans="1:14" ht="13.8" thickBot="1">
      <c r="A201" s="112" t="s">
        <v>1503</v>
      </c>
      <c r="B201" s="112" t="s">
        <v>431</v>
      </c>
      <c r="C201" s="112" t="s">
        <v>1336</v>
      </c>
      <c r="D201" s="112" t="s">
        <v>1337</v>
      </c>
      <c r="E201" s="112" t="s">
        <v>282</v>
      </c>
      <c r="F201" s="112" t="s">
        <v>283</v>
      </c>
      <c r="G201" s="112" t="s">
        <v>1348</v>
      </c>
      <c r="H201" s="112" t="s">
        <v>1349</v>
      </c>
      <c r="I201" s="114"/>
      <c r="J201" s="114"/>
      <c r="K201" s="113">
        <v>112.56</v>
      </c>
      <c r="L201" s="113">
        <v>75.930000000000007</v>
      </c>
      <c r="M201" s="113">
        <v>0</v>
      </c>
      <c r="N201" s="113">
        <v>36.630000000000003</v>
      </c>
    </row>
    <row r="202" spans="1:14" ht="13.8" thickBot="1">
      <c r="A202" s="112" t="s">
        <v>1503</v>
      </c>
      <c r="B202" s="112" t="s">
        <v>431</v>
      </c>
      <c r="C202" s="112" t="s">
        <v>1336</v>
      </c>
      <c r="D202" s="112" t="s">
        <v>1337</v>
      </c>
      <c r="E202" s="112" t="s">
        <v>1364</v>
      </c>
      <c r="F202" s="112" t="s">
        <v>1365</v>
      </c>
      <c r="G202" s="112" t="s">
        <v>1348</v>
      </c>
      <c r="H202" s="112" t="s">
        <v>1349</v>
      </c>
      <c r="I202" s="114"/>
      <c r="J202" s="114"/>
      <c r="K202" s="113">
        <v>1064</v>
      </c>
      <c r="L202" s="113">
        <v>0</v>
      </c>
      <c r="M202" s="113">
        <v>0</v>
      </c>
      <c r="N202" s="113">
        <v>1064</v>
      </c>
    </row>
    <row r="203" spans="1:14" ht="13.8" thickBot="1">
      <c r="A203" s="112" t="s">
        <v>1503</v>
      </c>
      <c r="B203" s="112" t="s">
        <v>431</v>
      </c>
      <c r="C203" s="112" t="s">
        <v>1336</v>
      </c>
      <c r="D203" s="112" t="s">
        <v>1337</v>
      </c>
      <c r="E203" s="112" t="s">
        <v>284</v>
      </c>
      <c r="F203" s="112" t="s">
        <v>285</v>
      </c>
      <c r="G203" s="112" t="s">
        <v>1348</v>
      </c>
      <c r="H203" s="112" t="s">
        <v>1349</v>
      </c>
      <c r="I203" s="114"/>
      <c r="J203" s="114"/>
      <c r="K203" s="113">
        <v>361</v>
      </c>
      <c r="L203" s="113">
        <v>47.72</v>
      </c>
      <c r="M203" s="113">
        <v>0</v>
      </c>
      <c r="N203" s="113">
        <v>313.27999999999997</v>
      </c>
    </row>
    <row r="204" spans="1:14" ht="13.8" thickBot="1">
      <c r="A204" s="112" t="s">
        <v>1503</v>
      </c>
      <c r="B204" s="112" t="s">
        <v>431</v>
      </c>
      <c r="C204" s="112" t="s">
        <v>1336</v>
      </c>
      <c r="D204" s="112" t="s">
        <v>1337</v>
      </c>
      <c r="E204" s="112" t="s">
        <v>235</v>
      </c>
      <c r="F204" s="112" t="s">
        <v>236</v>
      </c>
      <c r="G204" s="112" t="s">
        <v>1348</v>
      </c>
      <c r="H204" s="112" t="s">
        <v>1349</v>
      </c>
      <c r="I204" s="114"/>
      <c r="J204" s="114"/>
      <c r="K204" s="113">
        <v>38.36</v>
      </c>
      <c r="L204" s="113">
        <v>41.02</v>
      </c>
      <c r="M204" s="113">
        <v>0</v>
      </c>
      <c r="N204" s="113">
        <v>-2.66</v>
      </c>
    </row>
    <row r="205" spans="1:14" ht="13.8" thickBot="1">
      <c r="A205" s="112" t="s">
        <v>1503</v>
      </c>
      <c r="B205" s="112" t="s">
        <v>431</v>
      </c>
      <c r="C205" s="112" t="s">
        <v>1336</v>
      </c>
      <c r="D205" s="112" t="s">
        <v>1337</v>
      </c>
      <c r="E205" s="112" t="s">
        <v>237</v>
      </c>
      <c r="F205" s="112" t="s">
        <v>238</v>
      </c>
      <c r="G205" s="112" t="s">
        <v>1348</v>
      </c>
      <c r="H205" s="112" t="s">
        <v>1349</v>
      </c>
      <c r="I205" s="114"/>
      <c r="J205" s="114"/>
      <c r="K205" s="113">
        <v>161.28</v>
      </c>
      <c r="L205" s="113">
        <v>158.26</v>
      </c>
      <c r="M205" s="113">
        <v>0</v>
      </c>
      <c r="N205" s="113">
        <v>3.02</v>
      </c>
    </row>
    <row r="206" spans="1:14" ht="13.8" thickBot="1">
      <c r="A206" s="112" t="s">
        <v>1503</v>
      </c>
      <c r="B206" s="112" t="s">
        <v>431</v>
      </c>
      <c r="C206" s="112" t="s">
        <v>1336</v>
      </c>
      <c r="D206" s="112" t="s">
        <v>1337</v>
      </c>
      <c r="E206" s="112" t="s">
        <v>1366</v>
      </c>
      <c r="F206" s="112" t="s">
        <v>1367</v>
      </c>
      <c r="G206" s="112" t="s">
        <v>1348</v>
      </c>
      <c r="H206" s="112" t="s">
        <v>1349</v>
      </c>
      <c r="I206" s="114"/>
      <c r="J206" s="114"/>
      <c r="K206" s="113">
        <v>15000</v>
      </c>
      <c r="L206" s="113">
        <v>13345.66</v>
      </c>
      <c r="M206" s="113">
        <v>0</v>
      </c>
      <c r="N206" s="113">
        <v>1654.34</v>
      </c>
    </row>
    <row r="207" spans="1:14" ht="13.8" thickBot="1">
      <c r="A207" s="112" t="s">
        <v>1503</v>
      </c>
      <c r="B207" s="112" t="s">
        <v>431</v>
      </c>
      <c r="C207" s="112" t="s">
        <v>1336</v>
      </c>
      <c r="D207" s="112" t="s">
        <v>1337</v>
      </c>
      <c r="E207" s="112" t="s">
        <v>239</v>
      </c>
      <c r="F207" s="112" t="s">
        <v>240</v>
      </c>
      <c r="G207" s="112" t="s">
        <v>1348</v>
      </c>
      <c r="H207" s="112" t="s">
        <v>1349</v>
      </c>
      <c r="I207" s="114"/>
      <c r="J207" s="114"/>
      <c r="K207" s="113">
        <v>2000</v>
      </c>
      <c r="L207" s="113">
        <v>561.9</v>
      </c>
      <c r="M207" s="113">
        <v>0</v>
      </c>
      <c r="N207" s="113">
        <v>1438.1</v>
      </c>
    </row>
    <row r="208" spans="1:14" ht="13.8" thickBot="1">
      <c r="A208" s="112" t="s">
        <v>1503</v>
      </c>
      <c r="B208" s="112" t="s">
        <v>431</v>
      </c>
      <c r="C208" s="112" t="s">
        <v>1336</v>
      </c>
      <c r="D208" s="112" t="s">
        <v>1337</v>
      </c>
      <c r="E208" s="112" t="s">
        <v>288</v>
      </c>
      <c r="F208" s="112" t="s">
        <v>289</v>
      </c>
      <c r="G208" s="112" t="s">
        <v>1348</v>
      </c>
      <c r="H208" s="112" t="s">
        <v>1349</v>
      </c>
      <c r="I208" s="114"/>
      <c r="J208" s="114"/>
      <c r="K208" s="113">
        <v>58000</v>
      </c>
      <c r="L208" s="113">
        <v>56292.79</v>
      </c>
      <c r="M208" s="113">
        <v>0</v>
      </c>
      <c r="N208" s="113">
        <v>1707.21</v>
      </c>
    </row>
    <row r="209" spans="1:14" ht="13.8" thickBot="1">
      <c r="A209" s="112" t="s">
        <v>1503</v>
      </c>
      <c r="B209" s="112" t="s">
        <v>431</v>
      </c>
      <c r="C209" s="112" t="s">
        <v>1336</v>
      </c>
      <c r="D209" s="112" t="s">
        <v>1337</v>
      </c>
      <c r="E209" s="112" t="s">
        <v>1350</v>
      </c>
      <c r="F209" s="112" t="s">
        <v>1351</v>
      </c>
      <c r="G209" s="112" t="s">
        <v>1348</v>
      </c>
      <c r="H209" s="112" t="s">
        <v>1349</v>
      </c>
      <c r="I209" s="114"/>
      <c r="J209" s="114"/>
      <c r="K209" s="113">
        <v>0</v>
      </c>
      <c r="L209" s="113">
        <v>0</v>
      </c>
      <c r="M209" s="113">
        <v>0</v>
      </c>
      <c r="N209" s="113">
        <v>0</v>
      </c>
    </row>
    <row r="210" spans="1:14" ht="13.8" thickBot="1">
      <c r="A210" s="112" t="s">
        <v>1503</v>
      </c>
      <c r="B210" s="112" t="s">
        <v>431</v>
      </c>
      <c r="C210" s="112" t="s">
        <v>1336</v>
      </c>
      <c r="D210" s="112" t="s">
        <v>1337</v>
      </c>
      <c r="E210" s="112" t="s">
        <v>1376</v>
      </c>
      <c r="F210" s="112" t="s">
        <v>1377</v>
      </c>
      <c r="G210" s="112" t="s">
        <v>1348</v>
      </c>
      <c r="H210" s="112" t="s">
        <v>1349</v>
      </c>
      <c r="I210" s="114"/>
      <c r="J210" s="114"/>
      <c r="K210" s="113">
        <v>30000</v>
      </c>
      <c r="L210" s="113">
        <v>20318.43</v>
      </c>
      <c r="M210" s="113">
        <v>0</v>
      </c>
      <c r="N210" s="113">
        <v>9681.57</v>
      </c>
    </row>
    <row r="211" spans="1:14" ht="13.8" thickBot="1">
      <c r="A211" s="112" t="s">
        <v>1503</v>
      </c>
      <c r="B211" s="112" t="s">
        <v>431</v>
      </c>
      <c r="C211" s="112" t="s">
        <v>1336</v>
      </c>
      <c r="D211" s="112" t="s">
        <v>1337</v>
      </c>
      <c r="E211" s="112" t="s">
        <v>1352</v>
      </c>
      <c r="F211" s="112" t="s">
        <v>1353</v>
      </c>
      <c r="G211" s="112" t="s">
        <v>1348</v>
      </c>
      <c r="H211" s="112" t="s">
        <v>1349</v>
      </c>
      <c r="I211" s="114"/>
      <c r="J211" s="114"/>
      <c r="K211" s="113">
        <v>3500</v>
      </c>
      <c r="L211" s="113">
        <v>5382.29</v>
      </c>
      <c r="M211" s="113">
        <v>0</v>
      </c>
      <c r="N211" s="113">
        <v>-1882.29</v>
      </c>
    </row>
    <row r="212" spans="1:14" ht="13.8" thickBot="1">
      <c r="A212" s="112" t="s">
        <v>1503</v>
      </c>
      <c r="B212" s="112" t="s">
        <v>431</v>
      </c>
      <c r="C212" s="112" t="s">
        <v>1336</v>
      </c>
      <c r="D212" s="112" t="s">
        <v>1337</v>
      </c>
      <c r="E212" s="112" t="s">
        <v>1378</v>
      </c>
      <c r="F212" s="112" t="s">
        <v>1379</v>
      </c>
      <c r="G212" s="112" t="s">
        <v>1348</v>
      </c>
      <c r="H212" s="112" t="s">
        <v>1349</v>
      </c>
      <c r="I212" s="114"/>
      <c r="J212" s="114"/>
      <c r="K212" s="113">
        <v>750</v>
      </c>
      <c r="L212" s="113">
        <v>191.16</v>
      </c>
      <c r="M212" s="113">
        <v>0</v>
      </c>
      <c r="N212" s="113">
        <v>558.84</v>
      </c>
    </row>
    <row r="213" spans="1:14" ht="13.8" thickBot="1">
      <c r="A213" s="112" t="s">
        <v>1503</v>
      </c>
      <c r="B213" s="112" t="s">
        <v>431</v>
      </c>
      <c r="C213" s="112" t="s">
        <v>1336</v>
      </c>
      <c r="D213" s="112" t="s">
        <v>1337</v>
      </c>
      <c r="E213" s="112" t="s">
        <v>1386</v>
      </c>
      <c r="F213" s="112" t="s">
        <v>1387</v>
      </c>
      <c r="G213" s="112" t="s">
        <v>1348</v>
      </c>
      <c r="H213" s="112" t="s">
        <v>1349</v>
      </c>
      <c r="I213" s="114"/>
      <c r="J213" s="114"/>
      <c r="K213" s="113">
        <v>25000</v>
      </c>
      <c r="L213" s="113">
        <v>16226.83</v>
      </c>
      <c r="M213" s="113">
        <v>0</v>
      </c>
      <c r="N213" s="113">
        <v>8773.17</v>
      </c>
    </row>
    <row r="214" spans="1:14" ht="13.8" thickBot="1">
      <c r="A214" s="112" t="s">
        <v>1503</v>
      </c>
      <c r="B214" s="112" t="s">
        <v>431</v>
      </c>
      <c r="C214" s="112" t="s">
        <v>1336</v>
      </c>
      <c r="D214" s="112" t="s">
        <v>1337</v>
      </c>
      <c r="E214" s="112" t="s">
        <v>1368</v>
      </c>
      <c r="F214" s="112" t="s">
        <v>1369</v>
      </c>
      <c r="G214" s="112" t="s">
        <v>1348</v>
      </c>
      <c r="H214" s="112" t="s">
        <v>1349</v>
      </c>
      <c r="I214" s="114"/>
      <c r="J214" s="114"/>
      <c r="K214" s="113">
        <v>0</v>
      </c>
      <c r="L214" s="113">
        <v>0</v>
      </c>
      <c r="M214" s="113">
        <v>0</v>
      </c>
      <c r="N214" s="113">
        <v>0</v>
      </c>
    </row>
    <row r="215" spans="1:14" ht="13.8" thickBot="1">
      <c r="A215" s="112" t="s">
        <v>1503</v>
      </c>
      <c r="B215" s="112" t="s">
        <v>431</v>
      </c>
      <c r="C215" s="112" t="s">
        <v>1336</v>
      </c>
      <c r="D215" s="112" t="s">
        <v>1337</v>
      </c>
      <c r="E215" s="112" t="s">
        <v>1380</v>
      </c>
      <c r="F215" s="112" t="s">
        <v>1381</v>
      </c>
      <c r="G215" s="112" t="s">
        <v>1348</v>
      </c>
      <c r="H215" s="112" t="s">
        <v>1349</v>
      </c>
      <c r="I215" s="114"/>
      <c r="J215" s="114"/>
      <c r="K215" s="113">
        <v>9000</v>
      </c>
      <c r="L215" s="113">
        <v>4915.8</v>
      </c>
      <c r="M215" s="113">
        <v>0</v>
      </c>
      <c r="N215" s="113">
        <v>4084.2</v>
      </c>
    </row>
    <row r="216" spans="1:14" ht="13.8" thickBot="1">
      <c r="A216" s="112" t="s">
        <v>1503</v>
      </c>
      <c r="B216" s="112" t="s">
        <v>431</v>
      </c>
      <c r="C216" s="112" t="s">
        <v>1336</v>
      </c>
      <c r="D216" s="112" t="s">
        <v>1337</v>
      </c>
      <c r="E216" s="112" t="s">
        <v>1388</v>
      </c>
      <c r="F216" s="112" t="s">
        <v>1389</v>
      </c>
      <c r="G216" s="112" t="s">
        <v>1348</v>
      </c>
      <c r="H216" s="112" t="s">
        <v>1349</v>
      </c>
      <c r="I216" s="114"/>
      <c r="J216" s="114"/>
      <c r="K216" s="113">
        <v>1500</v>
      </c>
      <c r="L216" s="113">
        <v>2473.59</v>
      </c>
      <c r="M216" s="113">
        <v>0</v>
      </c>
      <c r="N216" s="113">
        <v>-973.59</v>
      </c>
    </row>
    <row r="217" spans="1:14" ht="13.8" thickBot="1">
      <c r="A217" s="112" t="s">
        <v>1503</v>
      </c>
      <c r="B217" s="112" t="s">
        <v>431</v>
      </c>
      <c r="C217" s="112" t="s">
        <v>1336</v>
      </c>
      <c r="D217" s="112" t="s">
        <v>1337</v>
      </c>
      <c r="E217" s="112" t="s">
        <v>1370</v>
      </c>
      <c r="F217" s="112" t="s">
        <v>1371</v>
      </c>
      <c r="G217" s="112" t="s">
        <v>1348</v>
      </c>
      <c r="H217" s="112" t="s">
        <v>1349</v>
      </c>
      <c r="I217" s="114"/>
      <c r="J217" s="114"/>
      <c r="K217" s="113">
        <v>10000</v>
      </c>
      <c r="L217" s="113">
        <v>6142.75</v>
      </c>
      <c r="M217" s="113">
        <v>0</v>
      </c>
      <c r="N217" s="113">
        <v>3857.25</v>
      </c>
    </row>
    <row r="218" spans="1:14" ht="13.8" thickBot="1">
      <c r="A218" s="112" t="s">
        <v>1503</v>
      </c>
      <c r="B218" s="112" t="s">
        <v>431</v>
      </c>
      <c r="C218" s="112" t="s">
        <v>1336</v>
      </c>
      <c r="D218" s="112" t="s">
        <v>1337</v>
      </c>
      <c r="E218" s="112" t="s">
        <v>1390</v>
      </c>
      <c r="F218" s="112" t="s">
        <v>1391</v>
      </c>
      <c r="G218" s="112" t="s">
        <v>1348</v>
      </c>
      <c r="H218" s="112" t="s">
        <v>1349</v>
      </c>
      <c r="I218" s="114"/>
      <c r="J218" s="114"/>
      <c r="K218" s="113">
        <v>0</v>
      </c>
      <c r="L218" s="113">
        <v>916.88</v>
      </c>
      <c r="M218" s="113">
        <v>0</v>
      </c>
      <c r="N218" s="113">
        <v>-916.88</v>
      </c>
    </row>
    <row r="219" spans="1:14" ht="13.8" thickBot="1">
      <c r="A219" s="112" t="s">
        <v>1503</v>
      </c>
      <c r="B219" s="112" t="s">
        <v>431</v>
      </c>
      <c r="C219" s="112" t="s">
        <v>1336</v>
      </c>
      <c r="D219" s="112" t="s">
        <v>1337</v>
      </c>
      <c r="E219" s="112" t="s">
        <v>1397</v>
      </c>
      <c r="F219" s="112" t="s">
        <v>1398</v>
      </c>
      <c r="G219" s="112" t="s">
        <v>1348</v>
      </c>
      <c r="H219" s="112" t="s">
        <v>1349</v>
      </c>
      <c r="I219" s="114"/>
      <c r="J219" s="114"/>
      <c r="K219" s="113">
        <v>1750</v>
      </c>
      <c r="L219" s="113">
        <v>1595</v>
      </c>
      <c r="M219" s="113">
        <v>0</v>
      </c>
      <c r="N219" s="113">
        <v>155</v>
      </c>
    </row>
    <row r="220" spans="1:14" ht="13.8" thickBot="1">
      <c r="A220" s="112" t="s">
        <v>1503</v>
      </c>
      <c r="B220" s="112" t="s">
        <v>431</v>
      </c>
      <c r="C220" s="112" t="s">
        <v>1336</v>
      </c>
      <c r="D220" s="112" t="s">
        <v>1337</v>
      </c>
      <c r="E220" s="112" t="s">
        <v>1308</v>
      </c>
      <c r="F220" s="112" t="s">
        <v>1309</v>
      </c>
      <c r="G220" s="112" t="s">
        <v>1348</v>
      </c>
      <c r="H220" s="112" t="s">
        <v>1349</v>
      </c>
      <c r="I220" s="114"/>
      <c r="J220" s="114"/>
      <c r="K220" s="113">
        <v>16938.189999999999</v>
      </c>
      <c r="L220" s="113">
        <v>0</v>
      </c>
      <c r="M220" s="113">
        <v>0</v>
      </c>
      <c r="N220" s="113">
        <v>16938.189999999999</v>
      </c>
    </row>
    <row r="221" spans="1:14" ht="13.8" thickBot="1">
      <c r="A221" s="112" t="s">
        <v>1503</v>
      </c>
      <c r="B221" s="112" t="s">
        <v>421</v>
      </c>
      <c r="C221" s="112" t="s">
        <v>1342</v>
      </c>
      <c r="D221" s="112" t="s">
        <v>1343</v>
      </c>
      <c r="E221" s="112" t="s">
        <v>1562</v>
      </c>
      <c r="F221" s="112" t="s">
        <v>1563</v>
      </c>
      <c r="G221" s="112" t="s">
        <v>1348</v>
      </c>
      <c r="H221" s="112" t="s">
        <v>1349</v>
      </c>
      <c r="I221" s="114"/>
      <c r="J221" s="114"/>
      <c r="K221" s="113">
        <v>0</v>
      </c>
      <c r="L221" s="113">
        <v>0</v>
      </c>
      <c r="M221" s="113">
        <v>0</v>
      </c>
      <c r="N221" s="113">
        <v>0</v>
      </c>
    </row>
    <row r="222" spans="1:14" ht="13.8" thickBot="1">
      <c r="A222" s="112" t="s">
        <v>1503</v>
      </c>
      <c r="B222" s="112" t="s">
        <v>421</v>
      </c>
      <c r="C222" s="112" t="s">
        <v>1342</v>
      </c>
      <c r="D222" s="112" t="s">
        <v>1343</v>
      </c>
      <c r="E222" s="112" t="s">
        <v>201</v>
      </c>
      <c r="F222" s="112" t="s">
        <v>202</v>
      </c>
      <c r="G222" s="112" t="s">
        <v>1348</v>
      </c>
      <c r="H222" s="112" t="s">
        <v>1349</v>
      </c>
      <c r="I222" s="114"/>
      <c r="J222" s="114"/>
      <c r="K222" s="113">
        <v>25127.87</v>
      </c>
      <c r="L222" s="113">
        <v>20879.990000000002</v>
      </c>
      <c r="M222" s="113">
        <v>0</v>
      </c>
      <c r="N222" s="113">
        <v>4247.88</v>
      </c>
    </row>
    <row r="223" spans="1:14" ht="13.8" thickBot="1">
      <c r="A223" s="112" t="s">
        <v>1503</v>
      </c>
      <c r="B223" s="112" t="s">
        <v>421</v>
      </c>
      <c r="C223" s="112" t="s">
        <v>1342</v>
      </c>
      <c r="D223" s="112" t="s">
        <v>1343</v>
      </c>
      <c r="E223" s="112" t="s">
        <v>207</v>
      </c>
      <c r="F223" s="112" t="s">
        <v>208</v>
      </c>
      <c r="G223" s="112" t="s">
        <v>1348</v>
      </c>
      <c r="H223" s="112" t="s">
        <v>1349</v>
      </c>
      <c r="I223" s="114"/>
      <c r="J223" s="114"/>
      <c r="K223" s="113">
        <v>14554.71</v>
      </c>
      <c r="L223" s="113">
        <v>5668.04</v>
      </c>
      <c r="M223" s="113">
        <v>0</v>
      </c>
      <c r="N223" s="113">
        <v>8886.67</v>
      </c>
    </row>
    <row r="224" spans="1:14" ht="13.8" thickBot="1">
      <c r="A224" s="112" t="s">
        <v>1503</v>
      </c>
      <c r="B224" s="112" t="s">
        <v>421</v>
      </c>
      <c r="C224" s="112" t="s">
        <v>1342</v>
      </c>
      <c r="D224" s="112" t="s">
        <v>1343</v>
      </c>
      <c r="E224" s="112" t="s">
        <v>1372</v>
      </c>
      <c r="F224" s="112" t="s">
        <v>1373</v>
      </c>
      <c r="G224" s="112" t="s">
        <v>1348</v>
      </c>
      <c r="H224" s="112" t="s">
        <v>1349</v>
      </c>
      <c r="I224" s="114"/>
      <c r="J224" s="114"/>
      <c r="K224" s="113">
        <v>2500</v>
      </c>
      <c r="L224" s="113">
        <v>0</v>
      </c>
      <c r="M224" s="113">
        <v>0</v>
      </c>
      <c r="N224" s="113">
        <v>2500</v>
      </c>
    </row>
    <row r="225" spans="1:14" ht="13.8" thickBot="1">
      <c r="A225" s="112" t="s">
        <v>1503</v>
      </c>
      <c r="B225" s="112" t="s">
        <v>421</v>
      </c>
      <c r="C225" s="112" t="s">
        <v>1342</v>
      </c>
      <c r="D225" s="112" t="s">
        <v>1343</v>
      </c>
      <c r="E225" s="112" t="s">
        <v>209</v>
      </c>
      <c r="F225" s="112" t="s">
        <v>210</v>
      </c>
      <c r="G225" s="112" t="s">
        <v>1348</v>
      </c>
      <c r="H225" s="112" t="s">
        <v>1349</v>
      </c>
      <c r="I225" s="114"/>
      <c r="J225" s="114"/>
      <c r="K225" s="113">
        <v>13.26</v>
      </c>
      <c r="L225" s="113">
        <v>13.26</v>
      </c>
      <c r="M225" s="113">
        <v>0</v>
      </c>
      <c r="N225" s="113">
        <v>0</v>
      </c>
    </row>
    <row r="226" spans="1:14" ht="13.8" thickBot="1">
      <c r="A226" s="112" t="s">
        <v>1503</v>
      </c>
      <c r="B226" s="112" t="s">
        <v>421</v>
      </c>
      <c r="C226" s="112" t="s">
        <v>1342</v>
      </c>
      <c r="D226" s="112" t="s">
        <v>1343</v>
      </c>
      <c r="E226" s="112" t="s">
        <v>1354</v>
      </c>
      <c r="F226" s="112" t="s">
        <v>1355</v>
      </c>
      <c r="G226" s="112" t="s">
        <v>1348</v>
      </c>
      <c r="H226" s="112" t="s">
        <v>1349</v>
      </c>
      <c r="I226" s="114"/>
      <c r="J226" s="114"/>
      <c r="K226" s="113">
        <v>15000</v>
      </c>
      <c r="L226" s="113">
        <v>646</v>
      </c>
      <c r="M226" s="113">
        <v>0</v>
      </c>
      <c r="N226" s="113">
        <v>14354</v>
      </c>
    </row>
    <row r="227" spans="1:14" ht="13.8" thickBot="1">
      <c r="A227" s="112" t="s">
        <v>1503</v>
      </c>
      <c r="B227" s="112" t="s">
        <v>421</v>
      </c>
      <c r="C227" s="112" t="s">
        <v>1342</v>
      </c>
      <c r="D227" s="112" t="s">
        <v>1343</v>
      </c>
      <c r="E227" s="112" t="s">
        <v>1410</v>
      </c>
      <c r="F227" s="112" t="s">
        <v>1411</v>
      </c>
      <c r="G227" s="112" t="s">
        <v>1348</v>
      </c>
      <c r="H227" s="112" t="s">
        <v>1349</v>
      </c>
      <c r="I227" s="114"/>
      <c r="J227" s="114"/>
      <c r="K227" s="113">
        <v>4000</v>
      </c>
      <c r="L227" s="113">
        <v>2024.47</v>
      </c>
      <c r="M227" s="113">
        <v>0</v>
      </c>
      <c r="N227" s="113">
        <v>1975.53</v>
      </c>
    </row>
    <row r="228" spans="1:14" ht="13.8" thickBot="1">
      <c r="A228" s="112" t="s">
        <v>1503</v>
      </c>
      <c r="B228" s="112" t="s">
        <v>421</v>
      </c>
      <c r="C228" s="112" t="s">
        <v>1342</v>
      </c>
      <c r="D228" s="112" t="s">
        <v>1343</v>
      </c>
      <c r="E228" s="112" t="s">
        <v>1356</v>
      </c>
      <c r="F228" s="112" t="s">
        <v>1357</v>
      </c>
      <c r="G228" s="112" t="s">
        <v>1348</v>
      </c>
      <c r="H228" s="112" t="s">
        <v>1349</v>
      </c>
      <c r="I228" s="114"/>
      <c r="J228" s="114"/>
      <c r="K228" s="113">
        <v>10000</v>
      </c>
      <c r="L228" s="113">
        <v>10579.95</v>
      </c>
      <c r="M228" s="113">
        <v>0</v>
      </c>
      <c r="N228" s="113">
        <v>-579.95000000000005</v>
      </c>
    </row>
    <row r="229" spans="1:14" ht="13.8" thickBot="1">
      <c r="A229" s="112" t="s">
        <v>1503</v>
      </c>
      <c r="B229" s="112" t="s">
        <v>421</v>
      </c>
      <c r="C229" s="112" t="s">
        <v>1342</v>
      </c>
      <c r="D229" s="112" t="s">
        <v>1343</v>
      </c>
      <c r="E229" s="112" t="s">
        <v>1374</v>
      </c>
      <c r="F229" s="112" t="s">
        <v>1375</v>
      </c>
      <c r="G229" s="112" t="s">
        <v>1348</v>
      </c>
      <c r="H229" s="112" t="s">
        <v>1349</v>
      </c>
      <c r="I229" s="114"/>
      <c r="J229" s="114"/>
      <c r="K229" s="113">
        <v>0</v>
      </c>
      <c r="L229" s="113">
        <v>0</v>
      </c>
      <c r="M229" s="113">
        <v>0</v>
      </c>
      <c r="N229" s="113">
        <v>0</v>
      </c>
    </row>
    <row r="230" spans="1:14" ht="13.8" thickBot="1">
      <c r="A230" s="112" t="s">
        <v>1503</v>
      </c>
      <c r="B230" s="112" t="s">
        <v>421</v>
      </c>
      <c r="C230" s="112" t="s">
        <v>1342</v>
      </c>
      <c r="D230" s="112" t="s">
        <v>1343</v>
      </c>
      <c r="E230" s="112" t="s">
        <v>1382</v>
      </c>
      <c r="F230" s="112" t="s">
        <v>1383</v>
      </c>
      <c r="G230" s="112" t="s">
        <v>1348</v>
      </c>
      <c r="H230" s="112" t="s">
        <v>1349</v>
      </c>
      <c r="I230" s="114"/>
      <c r="J230" s="114"/>
      <c r="K230" s="113">
        <v>0</v>
      </c>
      <c r="L230" s="113">
        <v>0</v>
      </c>
      <c r="M230" s="113">
        <v>0</v>
      </c>
      <c r="N230" s="113">
        <v>0</v>
      </c>
    </row>
    <row r="231" spans="1:14" ht="13.8" thickBot="1">
      <c r="A231" s="112" t="s">
        <v>1503</v>
      </c>
      <c r="B231" s="112" t="s">
        <v>421</v>
      </c>
      <c r="C231" s="112" t="s">
        <v>1342</v>
      </c>
      <c r="D231" s="112" t="s">
        <v>1343</v>
      </c>
      <c r="E231" s="112" t="s">
        <v>211</v>
      </c>
      <c r="F231" s="112" t="s">
        <v>212</v>
      </c>
      <c r="G231" s="112" t="s">
        <v>1348</v>
      </c>
      <c r="H231" s="112" t="s">
        <v>1349</v>
      </c>
      <c r="I231" s="114"/>
      <c r="J231" s="114"/>
      <c r="K231" s="113">
        <v>6797.07</v>
      </c>
      <c r="L231" s="113">
        <v>5648.03</v>
      </c>
      <c r="M231" s="113">
        <v>0</v>
      </c>
      <c r="N231" s="113">
        <v>1149.04</v>
      </c>
    </row>
    <row r="232" spans="1:14" ht="13.8" thickBot="1">
      <c r="A232" s="112" t="s">
        <v>1503</v>
      </c>
      <c r="B232" s="112" t="s">
        <v>421</v>
      </c>
      <c r="C232" s="112" t="s">
        <v>1342</v>
      </c>
      <c r="D232" s="112" t="s">
        <v>1343</v>
      </c>
      <c r="E232" s="112" t="s">
        <v>213</v>
      </c>
      <c r="F232" s="112" t="s">
        <v>214</v>
      </c>
      <c r="G232" s="112" t="s">
        <v>1348</v>
      </c>
      <c r="H232" s="112" t="s">
        <v>1349</v>
      </c>
      <c r="I232" s="114"/>
      <c r="J232" s="114"/>
      <c r="K232" s="113">
        <v>3922.55</v>
      </c>
      <c r="L232" s="113">
        <v>1518.69</v>
      </c>
      <c r="M232" s="113">
        <v>0</v>
      </c>
      <c r="N232" s="113">
        <v>2403.86</v>
      </c>
    </row>
    <row r="233" spans="1:14" ht="13.8" thickBot="1">
      <c r="A233" s="112" t="s">
        <v>1503</v>
      </c>
      <c r="B233" s="112" t="s">
        <v>421</v>
      </c>
      <c r="C233" s="112" t="s">
        <v>1342</v>
      </c>
      <c r="D233" s="112" t="s">
        <v>1343</v>
      </c>
      <c r="E233" s="112" t="s">
        <v>1358</v>
      </c>
      <c r="F233" s="112" t="s">
        <v>1359</v>
      </c>
      <c r="G233" s="112" t="s">
        <v>1348</v>
      </c>
      <c r="H233" s="112" t="s">
        <v>1349</v>
      </c>
      <c r="I233" s="114"/>
      <c r="J233" s="114"/>
      <c r="K233" s="113">
        <v>145</v>
      </c>
      <c r="L233" s="113">
        <v>153.41</v>
      </c>
      <c r="M233" s="113">
        <v>0</v>
      </c>
      <c r="N233" s="113">
        <v>-8.41</v>
      </c>
    </row>
    <row r="234" spans="1:14" ht="13.8" thickBot="1">
      <c r="A234" s="112" t="s">
        <v>1503</v>
      </c>
      <c r="B234" s="112" t="s">
        <v>421</v>
      </c>
      <c r="C234" s="112" t="s">
        <v>1342</v>
      </c>
      <c r="D234" s="112" t="s">
        <v>1343</v>
      </c>
      <c r="E234" s="112" t="s">
        <v>215</v>
      </c>
      <c r="F234" s="112" t="s">
        <v>216</v>
      </c>
      <c r="G234" s="112" t="s">
        <v>1348</v>
      </c>
      <c r="H234" s="112" t="s">
        <v>1349</v>
      </c>
      <c r="I234" s="114"/>
      <c r="J234" s="114"/>
      <c r="K234" s="113">
        <v>1925.17</v>
      </c>
      <c r="L234" s="113">
        <v>1597.17</v>
      </c>
      <c r="M234" s="113">
        <v>0</v>
      </c>
      <c r="N234" s="113">
        <v>328</v>
      </c>
    </row>
    <row r="235" spans="1:14" ht="13.8" thickBot="1">
      <c r="A235" s="112" t="s">
        <v>1503</v>
      </c>
      <c r="B235" s="112" t="s">
        <v>421</v>
      </c>
      <c r="C235" s="112" t="s">
        <v>1342</v>
      </c>
      <c r="D235" s="112" t="s">
        <v>1343</v>
      </c>
      <c r="E235" s="112" t="s">
        <v>217</v>
      </c>
      <c r="F235" s="112" t="s">
        <v>218</v>
      </c>
      <c r="G235" s="112" t="s">
        <v>1348</v>
      </c>
      <c r="H235" s="112" t="s">
        <v>1349</v>
      </c>
      <c r="I235" s="114"/>
      <c r="J235" s="114"/>
      <c r="K235" s="113">
        <v>1112.27</v>
      </c>
      <c r="L235" s="113">
        <v>432.39</v>
      </c>
      <c r="M235" s="113">
        <v>0</v>
      </c>
      <c r="N235" s="113">
        <v>679.88</v>
      </c>
    </row>
    <row r="236" spans="1:14" ht="13.8" thickBot="1">
      <c r="A236" s="112" t="s">
        <v>1503</v>
      </c>
      <c r="B236" s="112" t="s">
        <v>421</v>
      </c>
      <c r="C236" s="112" t="s">
        <v>1342</v>
      </c>
      <c r="D236" s="112" t="s">
        <v>1343</v>
      </c>
      <c r="E236" s="112" t="s">
        <v>278</v>
      </c>
      <c r="F236" s="112" t="s">
        <v>279</v>
      </c>
      <c r="G236" s="112" t="s">
        <v>1348</v>
      </c>
      <c r="H236" s="112" t="s">
        <v>1349</v>
      </c>
      <c r="I236" s="114"/>
      <c r="J236" s="114"/>
      <c r="K236" s="113">
        <v>240.26</v>
      </c>
      <c r="L236" s="113">
        <v>38.92</v>
      </c>
      <c r="M236" s="113">
        <v>0</v>
      </c>
      <c r="N236" s="113">
        <v>201.34</v>
      </c>
    </row>
    <row r="237" spans="1:14" ht="13.8" thickBot="1">
      <c r="A237" s="112" t="s">
        <v>1503</v>
      </c>
      <c r="B237" s="112" t="s">
        <v>421</v>
      </c>
      <c r="C237" s="112" t="s">
        <v>1342</v>
      </c>
      <c r="D237" s="112" t="s">
        <v>1343</v>
      </c>
      <c r="E237" s="112" t="s">
        <v>219</v>
      </c>
      <c r="F237" s="112" t="s">
        <v>220</v>
      </c>
      <c r="G237" s="112" t="s">
        <v>1348</v>
      </c>
      <c r="H237" s="112" t="s">
        <v>1349</v>
      </c>
      <c r="I237" s="114"/>
      <c r="J237" s="114"/>
      <c r="K237" s="113">
        <v>3858.3</v>
      </c>
      <c r="L237" s="113">
        <v>2839.62</v>
      </c>
      <c r="M237" s="113">
        <v>0</v>
      </c>
      <c r="N237" s="113">
        <v>1018.68</v>
      </c>
    </row>
    <row r="238" spans="1:14" ht="13.8" thickBot="1">
      <c r="A238" s="112" t="s">
        <v>1503</v>
      </c>
      <c r="B238" s="112" t="s">
        <v>421</v>
      </c>
      <c r="C238" s="112" t="s">
        <v>1342</v>
      </c>
      <c r="D238" s="112" t="s">
        <v>1343</v>
      </c>
      <c r="E238" s="112" t="s">
        <v>221</v>
      </c>
      <c r="F238" s="112" t="s">
        <v>222</v>
      </c>
      <c r="G238" s="112" t="s">
        <v>1348</v>
      </c>
      <c r="H238" s="112" t="s">
        <v>1349</v>
      </c>
      <c r="I238" s="114"/>
      <c r="J238" s="114"/>
      <c r="K238" s="113">
        <v>472.44</v>
      </c>
      <c r="L238" s="113">
        <v>389.17</v>
      </c>
      <c r="M238" s="113">
        <v>0</v>
      </c>
      <c r="N238" s="113">
        <v>83.27</v>
      </c>
    </row>
    <row r="239" spans="1:14" ht="13.8" thickBot="1">
      <c r="A239" s="112" t="s">
        <v>1503</v>
      </c>
      <c r="B239" s="112" t="s">
        <v>421</v>
      </c>
      <c r="C239" s="112" t="s">
        <v>1342</v>
      </c>
      <c r="D239" s="112" t="s">
        <v>1343</v>
      </c>
      <c r="E239" s="112" t="s">
        <v>223</v>
      </c>
      <c r="F239" s="112" t="s">
        <v>224</v>
      </c>
      <c r="G239" s="112" t="s">
        <v>1348</v>
      </c>
      <c r="H239" s="112" t="s">
        <v>1349</v>
      </c>
      <c r="I239" s="114"/>
      <c r="J239" s="114"/>
      <c r="K239" s="113">
        <v>5586.78</v>
      </c>
      <c r="L239" s="113">
        <v>2311.34</v>
      </c>
      <c r="M239" s="113">
        <v>0</v>
      </c>
      <c r="N239" s="113">
        <v>3275.44</v>
      </c>
    </row>
    <row r="240" spans="1:14" ht="13.8" thickBot="1">
      <c r="A240" s="112" t="s">
        <v>1503</v>
      </c>
      <c r="B240" s="112" t="s">
        <v>421</v>
      </c>
      <c r="C240" s="112" t="s">
        <v>1342</v>
      </c>
      <c r="D240" s="112" t="s">
        <v>1343</v>
      </c>
      <c r="E240" s="112" t="s">
        <v>225</v>
      </c>
      <c r="F240" s="112" t="s">
        <v>226</v>
      </c>
      <c r="G240" s="112" t="s">
        <v>1348</v>
      </c>
      <c r="H240" s="112" t="s">
        <v>1349</v>
      </c>
      <c r="I240" s="114"/>
      <c r="J240" s="114"/>
      <c r="K240" s="113">
        <v>282.14999999999998</v>
      </c>
      <c r="L240" s="113">
        <v>107.97</v>
      </c>
      <c r="M240" s="113">
        <v>0</v>
      </c>
      <c r="N240" s="113">
        <v>174.18</v>
      </c>
    </row>
    <row r="241" spans="1:14" ht="13.8" thickBot="1">
      <c r="A241" s="112" t="s">
        <v>1503</v>
      </c>
      <c r="B241" s="112" t="s">
        <v>421</v>
      </c>
      <c r="C241" s="112" t="s">
        <v>1342</v>
      </c>
      <c r="D241" s="112" t="s">
        <v>1343</v>
      </c>
      <c r="E241" s="112" t="s">
        <v>1360</v>
      </c>
      <c r="F241" s="112" t="s">
        <v>1361</v>
      </c>
      <c r="G241" s="112" t="s">
        <v>1348</v>
      </c>
      <c r="H241" s="112" t="s">
        <v>1349</v>
      </c>
      <c r="I241" s="114"/>
      <c r="J241" s="114"/>
      <c r="K241" s="113">
        <v>5</v>
      </c>
      <c r="L241" s="113">
        <v>5.29</v>
      </c>
      <c r="M241" s="113">
        <v>0</v>
      </c>
      <c r="N241" s="113">
        <v>-0.28999999999999998</v>
      </c>
    </row>
    <row r="242" spans="1:14" ht="13.8" thickBot="1">
      <c r="A242" s="112" t="s">
        <v>1503</v>
      </c>
      <c r="B242" s="112" t="s">
        <v>421</v>
      </c>
      <c r="C242" s="112" t="s">
        <v>1342</v>
      </c>
      <c r="D242" s="112" t="s">
        <v>1343</v>
      </c>
      <c r="E242" s="112" t="s">
        <v>227</v>
      </c>
      <c r="F242" s="112" t="s">
        <v>228</v>
      </c>
      <c r="G242" s="112" t="s">
        <v>1348</v>
      </c>
      <c r="H242" s="112" t="s">
        <v>1349</v>
      </c>
      <c r="I242" s="114"/>
      <c r="J242" s="114"/>
      <c r="K242" s="113">
        <v>12.55</v>
      </c>
      <c r="L242" s="113">
        <v>10.47</v>
      </c>
      <c r="M242" s="113">
        <v>0</v>
      </c>
      <c r="N242" s="113">
        <v>2.08</v>
      </c>
    </row>
    <row r="243" spans="1:14" ht="13.8" thickBot="1">
      <c r="A243" s="112" t="s">
        <v>1503</v>
      </c>
      <c r="B243" s="112" t="s">
        <v>421</v>
      </c>
      <c r="C243" s="112" t="s">
        <v>1342</v>
      </c>
      <c r="D243" s="112" t="s">
        <v>1343</v>
      </c>
      <c r="E243" s="112" t="s">
        <v>229</v>
      </c>
      <c r="F243" s="112" t="s">
        <v>230</v>
      </c>
      <c r="G243" s="112" t="s">
        <v>1348</v>
      </c>
      <c r="H243" s="112" t="s">
        <v>1349</v>
      </c>
      <c r="I243" s="114"/>
      <c r="J243" s="114"/>
      <c r="K243" s="113">
        <v>7.19</v>
      </c>
      <c r="L243" s="113">
        <v>2.85</v>
      </c>
      <c r="M243" s="113">
        <v>0</v>
      </c>
      <c r="N243" s="113">
        <v>4.34</v>
      </c>
    </row>
    <row r="244" spans="1:14" ht="13.8" thickBot="1">
      <c r="A244" s="112" t="s">
        <v>1503</v>
      </c>
      <c r="B244" s="112" t="s">
        <v>421</v>
      </c>
      <c r="C244" s="112" t="s">
        <v>1342</v>
      </c>
      <c r="D244" s="112" t="s">
        <v>1343</v>
      </c>
      <c r="E244" s="112" t="s">
        <v>280</v>
      </c>
      <c r="F244" s="112" t="s">
        <v>281</v>
      </c>
      <c r="G244" s="112" t="s">
        <v>1348</v>
      </c>
      <c r="H244" s="112" t="s">
        <v>1349</v>
      </c>
      <c r="I244" s="114"/>
      <c r="J244" s="114"/>
      <c r="K244" s="113">
        <v>8.26</v>
      </c>
      <c r="L244" s="113">
        <v>1.34</v>
      </c>
      <c r="M244" s="113">
        <v>0</v>
      </c>
      <c r="N244" s="113">
        <v>6.92</v>
      </c>
    </row>
    <row r="245" spans="1:14" ht="13.8" thickBot="1">
      <c r="A245" s="112" t="s">
        <v>1503</v>
      </c>
      <c r="B245" s="112" t="s">
        <v>421</v>
      </c>
      <c r="C245" s="112" t="s">
        <v>1342</v>
      </c>
      <c r="D245" s="112" t="s">
        <v>1343</v>
      </c>
      <c r="E245" s="112" t="s">
        <v>1362</v>
      </c>
      <c r="F245" s="112" t="s">
        <v>1363</v>
      </c>
      <c r="G245" s="112" t="s">
        <v>1348</v>
      </c>
      <c r="H245" s="112" t="s">
        <v>1349</v>
      </c>
      <c r="I245" s="114"/>
      <c r="J245" s="114"/>
      <c r="K245" s="113">
        <v>107.2</v>
      </c>
      <c r="L245" s="113">
        <v>97.53</v>
      </c>
      <c r="M245" s="113">
        <v>0</v>
      </c>
      <c r="N245" s="113">
        <v>9.67</v>
      </c>
    </row>
    <row r="246" spans="1:14" ht="13.8" thickBot="1">
      <c r="A246" s="112" t="s">
        <v>1503</v>
      </c>
      <c r="B246" s="112" t="s">
        <v>421</v>
      </c>
      <c r="C246" s="112" t="s">
        <v>1342</v>
      </c>
      <c r="D246" s="112" t="s">
        <v>1343</v>
      </c>
      <c r="E246" s="112" t="s">
        <v>231</v>
      </c>
      <c r="F246" s="112" t="s">
        <v>232</v>
      </c>
      <c r="G246" s="112" t="s">
        <v>1348</v>
      </c>
      <c r="H246" s="112" t="s">
        <v>1349</v>
      </c>
      <c r="I246" s="114"/>
      <c r="J246" s="114"/>
      <c r="K246" s="113">
        <v>250.55</v>
      </c>
      <c r="L246" s="113">
        <v>192.53</v>
      </c>
      <c r="M246" s="113">
        <v>0</v>
      </c>
      <c r="N246" s="113">
        <v>58.02</v>
      </c>
    </row>
    <row r="247" spans="1:14" ht="13.8" thickBot="1">
      <c r="A247" s="112" t="s">
        <v>1503</v>
      </c>
      <c r="B247" s="112" t="s">
        <v>421</v>
      </c>
      <c r="C247" s="112" t="s">
        <v>1342</v>
      </c>
      <c r="D247" s="112" t="s">
        <v>1343</v>
      </c>
      <c r="E247" s="112" t="s">
        <v>233</v>
      </c>
      <c r="F247" s="112" t="s">
        <v>234</v>
      </c>
      <c r="G247" s="112" t="s">
        <v>1348</v>
      </c>
      <c r="H247" s="112" t="s">
        <v>1349</v>
      </c>
      <c r="I247" s="114"/>
      <c r="J247" s="114"/>
      <c r="K247" s="113">
        <v>147.56</v>
      </c>
      <c r="L247" s="113">
        <v>52.24</v>
      </c>
      <c r="M247" s="113">
        <v>0</v>
      </c>
      <c r="N247" s="113">
        <v>95.32</v>
      </c>
    </row>
    <row r="248" spans="1:14" ht="13.8" thickBot="1">
      <c r="A248" s="112" t="s">
        <v>1503</v>
      </c>
      <c r="B248" s="112" t="s">
        <v>421</v>
      </c>
      <c r="C248" s="112" t="s">
        <v>1342</v>
      </c>
      <c r="D248" s="112" t="s">
        <v>1343</v>
      </c>
      <c r="E248" s="112" t="s">
        <v>282</v>
      </c>
      <c r="F248" s="112" t="s">
        <v>283</v>
      </c>
      <c r="G248" s="112" t="s">
        <v>1348</v>
      </c>
      <c r="H248" s="112" t="s">
        <v>1349</v>
      </c>
      <c r="I248" s="114"/>
      <c r="J248" s="114"/>
      <c r="K248" s="113">
        <v>203.82</v>
      </c>
      <c r="L248" s="113">
        <v>24.76</v>
      </c>
      <c r="M248" s="113">
        <v>0</v>
      </c>
      <c r="N248" s="113">
        <v>179.06</v>
      </c>
    </row>
    <row r="249" spans="1:14" ht="13.8" thickBot="1">
      <c r="A249" s="112" t="s">
        <v>1503</v>
      </c>
      <c r="B249" s="112" t="s">
        <v>421</v>
      </c>
      <c r="C249" s="112" t="s">
        <v>1342</v>
      </c>
      <c r="D249" s="112" t="s">
        <v>1343</v>
      </c>
      <c r="E249" s="112" t="s">
        <v>1364</v>
      </c>
      <c r="F249" s="112" t="s">
        <v>1365</v>
      </c>
      <c r="G249" s="112" t="s">
        <v>1348</v>
      </c>
      <c r="H249" s="112" t="s">
        <v>1349</v>
      </c>
      <c r="I249" s="114"/>
      <c r="J249" s="114"/>
      <c r="K249" s="113">
        <v>380</v>
      </c>
      <c r="L249" s="113">
        <v>399.7</v>
      </c>
      <c r="M249" s="113">
        <v>0</v>
      </c>
      <c r="N249" s="113">
        <v>-19.7</v>
      </c>
    </row>
    <row r="250" spans="1:14" ht="13.8" thickBot="1">
      <c r="A250" s="112" t="s">
        <v>1503</v>
      </c>
      <c r="B250" s="112" t="s">
        <v>421</v>
      </c>
      <c r="C250" s="112" t="s">
        <v>1342</v>
      </c>
      <c r="D250" s="112" t="s">
        <v>1343</v>
      </c>
      <c r="E250" s="112" t="s">
        <v>284</v>
      </c>
      <c r="F250" s="112" t="s">
        <v>285</v>
      </c>
      <c r="G250" s="112" t="s">
        <v>1348</v>
      </c>
      <c r="H250" s="112" t="s">
        <v>1349</v>
      </c>
      <c r="I250" s="114"/>
      <c r="J250" s="114"/>
      <c r="K250" s="113">
        <v>627</v>
      </c>
      <c r="L250" s="113">
        <v>75.510000000000005</v>
      </c>
      <c r="M250" s="113">
        <v>0</v>
      </c>
      <c r="N250" s="113">
        <v>551.49</v>
      </c>
    </row>
    <row r="251" spans="1:14" ht="13.8" thickBot="1">
      <c r="A251" s="112" t="s">
        <v>1503</v>
      </c>
      <c r="B251" s="112" t="s">
        <v>421</v>
      </c>
      <c r="C251" s="112" t="s">
        <v>1342</v>
      </c>
      <c r="D251" s="112" t="s">
        <v>1343</v>
      </c>
      <c r="E251" s="112" t="s">
        <v>235</v>
      </c>
      <c r="F251" s="112" t="s">
        <v>236</v>
      </c>
      <c r="G251" s="112" t="s">
        <v>1348</v>
      </c>
      <c r="H251" s="112" t="s">
        <v>1349</v>
      </c>
      <c r="I251" s="114"/>
      <c r="J251" s="114"/>
      <c r="K251" s="113">
        <v>97.28</v>
      </c>
      <c r="L251" s="113">
        <v>69.77</v>
      </c>
      <c r="M251" s="113">
        <v>0</v>
      </c>
      <c r="N251" s="113">
        <v>27.51</v>
      </c>
    </row>
    <row r="252" spans="1:14" ht="13.8" thickBot="1">
      <c r="A252" s="112" t="s">
        <v>1503</v>
      </c>
      <c r="B252" s="112" t="s">
        <v>421</v>
      </c>
      <c r="C252" s="112" t="s">
        <v>1342</v>
      </c>
      <c r="D252" s="112" t="s">
        <v>1343</v>
      </c>
      <c r="E252" s="112" t="s">
        <v>237</v>
      </c>
      <c r="F252" s="112" t="s">
        <v>238</v>
      </c>
      <c r="G252" s="112" t="s">
        <v>1348</v>
      </c>
      <c r="H252" s="112" t="s">
        <v>1349</v>
      </c>
      <c r="I252" s="114"/>
      <c r="J252" s="114"/>
      <c r="K252" s="113">
        <v>131.69999999999999</v>
      </c>
      <c r="L252" s="113">
        <v>43.7</v>
      </c>
      <c r="M252" s="113">
        <v>0</v>
      </c>
      <c r="N252" s="113">
        <v>88</v>
      </c>
    </row>
    <row r="253" spans="1:14" ht="13.8" thickBot="1">
      <c r="A253" s="112" t="s">
        <v>1503</v>
      </c>
      <c r="B253" s="112" t="s">
        <v>421</v>
      </c>
      <c r="C253" s="112" t="s">
        <v>1342</v>
      </c>
      <c r="D253" s="112" t="s">
        <v>1343</v>
      </c>
      <c r="E253" s="112" t="s">
        <v>1366</v>
      </c>
      <c r="F253" s="112" t="s">
        <v>1367</v>
      </c>
      <c r="G253" s="112" t="s">
        <v>1348</v>
      </c>
      <c r="H253" s="112" t="s">
        <v>1349</v>
      </c>
      <c r="I253" s="114"/>
      <c r="J253" s="114"/>
      <c r="K253" s="113">
        <v>15000</v>
      </c>
      <c r="L253" s="113">
        <v>10865.33</v>
      </c>
      <c r="M253" s="113">
        <v>0</v>
      </c>
      <c r="N253" s="113">
        <v>4134.67</v>
      </c>
    </row>
    <row r="254" spans="1:14" ht="13.8" thickBot="1">
      <c r="A254" s="112" t="s">
        <v>1503</v>
      </c>
      <c r="B254" s="112" t="s">
        <v>421</v>
      </c>
      <c r="C254" s="112" t="s">
        <v>1342</v>
      </c>
      <c r="D254" s="112" t="s">
        <v>1343</v>
      </c>
      <c r="E254" s="112" t="s">
        <v>1557</v>
      </c>
      <c r="F254" s="112" t="s">
        <v>1558</v>
      </c>
      <c r="G254" s="112" t="s">
        <v>1348</v>
      </c>
      <c r="H254" s="112" t="s">
        <v>1349</v>
      </c>
      <c r="I254" s="114"/>
      <c r="J254" s="114"/>
      <c r="K254" s="113">
        <v>1000</v>
      </c>
      <c r="L254" s="113">
        <v>2607</v>
      </c>
      <c r="M254" s="113">
        <v>0</v>
      </c>
      <c r="N254" s="113">
        <v>-1607</v>
      </c>
    </row>
    <row r="255" spans="1:14" ht="13.8" thickBot="1">
      <c r="A255" s="112" t="s">
        <v>1503</v>
      </c>
      <c r="B255" s="112" t="s">
        <v>421</v>
      </c>
      <c r="C255" s="112" t="s">
        <v>1342</v>
      </c>
      <c r="D255" s="112" t="s">
        <v>1343</v>
      </c>
      <c r="E255" s="112" t="s">
        <v>239</v>
      </c>
      <c r="F255" s="112" t="s">
        <v>240</v>
      </c>
      <c r="G255" s="112" t="s">
        <v>1348</v>
      </c>
      <c r="H255" s="112" t="s">
        <v>1349</v>
      </c>
      <c r="I255" s="114"/>
      <c r="J255" s="114"/>
      <c r="K255" s="113">
        <v>3500</v>
      </c>
      <c r="L255" s="113">
        <v>1431.56</v>
      </c>
      <c r="M255" s="113">
        <v>0</v>
      </c>
      <c r="N255" s="113">
        <v>2068.44</v>
      </c>
    </row>
    <row r="256" spans="1:14" ht="13.8" thickBot="1">
      <c r="A256" s="112" t="s">
        <v>1503</v>
      </c>
      <c r="B256" s="112" t="s">
        <v>421</v>
      </c>
      <c r="C256" s="112" t="s">
        <v>1342</v>
      </c>
      <c r="D256" s="112" t="s">
        <v>1343</v>
      </c>
      <c r="E256" s="112" t="s">
        <v>1426</v>
      </c>
      <c r="F256" s="112" t="s">
        <v>1427</v>
      </c>
      <c r="G256" s="112" t="s">
        <v>1348</v>
      </c>
      <c r="H256" s="112" t="s">
        <v>1349</v>
      </c>
      <c r="I256" s="114"/>
      <c r="J256" s="114"/>
      <c r="K256" s="113">
        <v>0</v>
      </c>
      <c r="L256" s="113">
        <v>0</v>
      </c>
      <c r="M256" s="113">
        <v>0</v>
      </c>
      <c r="N256" s="113">
        <v>0</v>
      </c>
    </row>
    <row r="257" spans="1:14" ht="13.8" thickBot="1">
      <c r="A257" s="112" t="s">
        <v>1503</v>
      </c>
      <c r="B257" s="112" t="s">
        <v>421</v>
      </c>
      <c r="C257" s="112" t="s">
        <v>1342</v>
      </c>
      <c r="D257" s="112" t="s">
        <v>1343</v>
      </c>
      <c r="E257" s="112" t="s">
        <v>288</v>
      </c>
      <c r="F257" s="112" t="s">
        <v>289</v>
      </c>
      <c r="G257" s="112" t="s">
        <v>1348</v>
      </c>
      <c r="H257" s="112" t="s">
        <v>1349</v>
      </c>
      <c r="I257" s="114"/>
      <c r="J257" s="114"/>
      <c r="K257" s="113">
        <v>0</v>
      </c>
      <c r="L257" s="113">
        <v>0</v>
      </c>
      <c r="M257" s="113">
        <v>0</v>
      </c>
      <c r="N257" s="113">
        <v>0</v>
      </c>
    </row>
    <row r="258" spans="1:14" ht="13.8" thickBot="1">
      <c r="A258" s="112" t="s">
        <v>1503</v>
      </c>
      <c r="B258" s="112" t="s">
        <v>421</v>
      </c>
      <c r="C258" s="112" t="s">
        <v>1342</v>
      </c>
      <c r="D258" s="112" t="s">
        <v>1343</v>
      </c>
      <c r="E258" s="112" t="s">
        <v>1350</v>
      </c>
      <c r="F258" s="112" t="s">
        <v>1351</v>
      </c>
      <c r="G258" s="112" t="s">
        <v>1348</v>
      </c>
      <c r="H258" s="112" t="s">
        <v>1349</v>
      </c>
      <c r="I258" s="114"/>
      <c r="J258" s="114"/>
      <c r="K258" s="113">
        <v>5000</v>
      </c>
      <c r="L258" s="113">
        <v>0</v>
      </c>
      <c r="M258" s="113">
        <v>0</v>
      </c>
      <c r="N258" s="113">
        <v>5000</v>
      </c>
    </row>
    <row r="259" spans="1:14" ht="13.8" thickBot="1">
      <c r="A259" s="112" t="s">
        <v>1503</v>
      </c>
      <c r="B259" s="112" t="s">
        <v>421</v>
      </c>
      <c r="C259" s="112" t="s">
        <v>1342</v>
      </c>
      <c r="D259" s="112" t="s">
        <v>1343</v>
      </c>
      <c r="E259" s="112" t="s">
        <v>1376</v>
      </c>
      <c r="F259" s="112" t="s">
        <v>1377</v>
      </c>
      <c r="G259" s="112" t="s">
        <v>1348</v>
      </c>
      <c r="H259" s="112" t="s">
        <v>1349</v>
      </c>
      <c r="I259" s="114"/>
      <c r="J259" s="114"/>
      <c r="K259" s="113">
        <v>2000</v>
      </c>
      <c r="L259" s="113">
        <v>0</v>
      </c>
      <c r="M259" s="113">
        <v>0</v>
      </c>
      <c r="N259" s="113">
        <v>2000</v>
      </c>
    </row>
    <row r="260" spans="1:14" ht="13.8" thickBot="1">
      <c r="A260" s="112" t="s">
        <v>1503</v>
      </c>
      <c r="B260" s="112" t="s">
        <v>421</v>
      </c>
      <c r="C260" s="112" t="s">
        <v>1342</v>
      </c>
      <c r="D260" s="112" t="s">
        <v>1343</v>
      </c>
      <c r="E260" s="112" t="s">
        <v>1352</v>
      </c>
      <c r="F260" s="112" t="s">
        <v>1353</v>
      </c>
      <c r="G260" s="112" t="s">
        <v>1348</v>
      </c>
      <c r="H260" s="112" t="s">
        <v>1349</v>
      </c>
      <c r="I260" s="114"/>
      <c r="J260" s="114"/>
      <c r="K260" s="113">
        <v>2000</v>
      </c>
      <c r="L260" s="113">
        <v>971.58</v>
      </c>
      <c r="M260" s="113">
        <v>0</v>
      </c>
      <c r="N260" s="113">
        <v>1028.42</v>
      </c>
    </row>
    <row r="261" spans="1:14" ht="13.8" thickBot="1">
      <c r="A261" s="112" t="s">
        <v>1503</v>
      </c>
      <c r="B261" s="112" t="s">
        <v>421</v>
      </c>
      <c r="C261" s="112" t="s">
        <v>1342</v>
      </c>
      <c r="D261" s="112" t="s">
        <v>1343</v>
      </c>
      <c r="E261" s="112" t="s">
        <v>1378</v>
      </c>
      <c r="F261" s="112" t="s">
        <v>1379</v>
      </c>
      <c r="G261" s="112" t="s">
        <v>1348</v>
      </c>
      <c r="H261" s="112" t="s">
        <v>1349</v>
      </c>
      <c r="I261" s="114"/>
      <c r="J261" s="114"/>
      <c r="K261" s="113">
        <v>1000</v>
      </c>
      <c r="L261" s="113">
        <v>1040.05</v>
      </c>
      <c r="M261" s="113">
        <v>0</v>
      </c>
      <c r="N261" s="113">
        <v>-40.049999999999997</v>
      </c>
    </row>
    <row r="262" spans="1:14" ht="13.8" thickBot="1">
      <c r="A262" s="112" t="s">
        <v>1503</v>
      </c>
      <c r="B262" s="112" t="s">
        <v>421</v>
      </c>
      <c r="C262" s="112" t="s">
        <v>1342</v>
      </c>
      <c r="D262" s="112" t="s">
        <v>1343</v>
      </c>
      <c r="E262" s="112" t="s">
        <v>1384</v>
      </c>
      <c r="F262" s="112" t="s">
        <v>1385</v>
      </c>
      <c r="G262" s="112" t="s">
        <v>1348</v>
      </c>
      <c r="H262" s="112" t="s">
        <v>1349</v>
      </c>
      <c r="I262" s="114"/>
      <c r="J262" s="114"/>
      <c r="K262" s="113">
        <v>0</v>
      </c>
      <c r="L262" s="113">
        <v>649.5</v>
      </c>
      <c r="M262" s="113">
        <v>0</v>
      </c>
      <c r="N262" s="113">
        <v>-649.5</v>
      </c>
    </row>
    <row r="263" spans="1:14" ht="13.8" thickBot="1">
      <c r="A263" s="112" t="s">
        <v>1503</v>
      </c>
      <c r="B263" s="112" t="s">
        <v>421</v>
      </c>
      <c r="C263" s="112" t="s">
        <v>1342</v>
      </c>
      <c r="D263" s="112" t="s">
        <v>1343</v>
      </c>
      <c r="E263" s="112" t="s">
        <v>1386</v>
      </c>
      <c r="F263" s="112" t="s">
        <v>1387</v>
      </c>
      <c r="G263" s="112" t="s">
        <v>1348</v>
      </c>
      <c r="H263" s="112" t="s">
        <v>1349</v>
      </c>
      <c r="I263" s="114"/>
      <c r="J263" s="114"/>
      <c r="K263" s="113">
        <v>0</v>
      </c>
      <c r="L263" s="113">
        <v>1200</v>
      </c>
      <c r="M263" s="113">
        <v>2800</v>
      </c>
      <c r="N263" s="113">
        <v>-4000</v>
      </c>
    </row>
    <row r="264" spans="1:14" ht="13.8" thickBot="1">
      <c r="A264" s="112" t="s">
        <v>1503</v>
      </c>
      <c r="B264" s="112" t="s">
        <v>421</v>
      </c>
      <c r="C264" s="112" t="s">
        <v>1342</v>
      </c>
      <c r="D264" s="112" t="s">
        <v>1343</v>
      </c>
      <c r="E264" s="112" t="s">
        <v>1368</v>
      </c>
      <c r="F264" s="112" t="s">
        <v>1369</v>
      </c>
      <c r="G264" s="112" t="s">
        <v>1348</v>
      </c>
      <c r="H264" s="112" t="s">
        <v>1349</v>
      </c>
      <c r="I264" s="114"/>
      <c r="J264" s="114"/>
      <c r="K264" s="113">
        <v>0</v>
      </c>
      <c r="L264" s="113">
        <v>0</v>
      </c>
      <c r="M264" s="113">
        <v>0</v>
      </c>
      <c r="N264" s="113">
        <v>0</v>
      </c>
    </row>
    <row r="265" spans="1:14" ht="13.8" thickBot="1">
      <c r="A265" s="112" t="s">
        <v>1503</v>
      </c>
      <c r="B265" s="112" t="s">
        <v>421</v>
      </c>
      <c r="C265" s="112" t="s">
        <v>1342</v>
      </c>
      <c r="D265" s="112" t="s">
        <v>1343</v>
      </c>
      <c r="E265" s="112" t="s">
        <v>251</v>
      </c>
      <c r="F265" s="112" t="s">
        <v>252</v>
      </c>
      <c r="G265" s="112" t="s">
        <v>1348</v>
      </c>
      <c r="H265" s="112" t="s">
        <v>1349</v>
      </c>
      <c r="I265" s="114"/>
      <c r="J265" s="114"/>
      <c r="K265" s="113">
        <v>4500</v>
      </c>
      <c r="L265" s="113">
        <v>474.44</v>
      </c>
      <c r="M265" s="113">
        <v>1525.56</v>
      </c>
      <c r="N265" s="113">
        <v>2500</v>
      </c>
    </row>
    <row r="266" spans="1:14" ht="13.8" thickBot="1">
      <c r="A266" s="112" t="s">
        <v>1503</v>
      </c>
      <c r="B266" s="112" t="s">
        <v>421</v>
      </c>
      <c r="C266" s="112" t="s">
        <v>1342</v>
      </c>
      <c r="D266" s="112" t="s">
        <v>1343</v>
      </c>
      <c r="E266" s="112" t="s">
        <v>1393</v>
      </c>
      <c r="F266" s="112" t="s">
        <v>1394</v>
      </c>
      <c r="G266" s="112" t="s">
        <v>1348</v>
      </c>
      <c r="H266" s="112" t="s">
        <v>1349</v>
      </c>
      <c r="I266" s="114"/>
      <c r="J266" s="114"/>
      <c r="K266" s="113">
        <v>0</v>
      </c>
      <c r="L266" s="113">
        <v>0</v>
      </c>
      <c r="M266" s="113">
        <v>0</v>
      </c>
      <c r="N266" s="113">
        <v>0</v>
      </c>
    </row>
    <row r="267" spans="1:14" ht="13.8" thickBot="1">
      <c r="A267" s="112" t="s">
        <v>1503</v>
      </c>
      <c r="B267" s="112" t="s">
        <v>421</v>
      </c>
      <c r="C267" s="112" t="s">
        <v>1342</v>
      </c>
      <c r="D267" s="112" t="s">
        <v>1343</v>
      </c>
      <c r="E267" s="112" t="s">
        <v>1380</v>
      </c>
      <c r="F267" s="112" t="s">
        <v>1381</v>
      </c>
      <c r="G267" s="112" t="s">
        <v>1348</v>
      </c>
      <c r="H267" s="112" t="s">
        <v>1349</v>
      </c>
      <c r="I267" s="114"/>
      <c r="J267" s="114"/>
      <c r="K267" s="113">
        <v>0</v>
      </c>
      <c r="L267" s="113">
        <v>0</v>
      </c>
      <c r="M267" s="113">
        <v>0</v>
      </c>
      <c r="N267" s="113">
        <v>0</v>
      </c>
    </row>
    <row r="268" spans="1:14" ht="13.8" thickBot="1">
      <c r="A268" s="112" t="s">
        <v>1503</v>
      </c>
      <c r="B268" s="112" t="s">
        <v>421</v>
      </c>
      <c r="C268" s="112" t="s">
        <v>1342</v>
      </c>
      <c r="D268" s="112" t="s">
        <v>1343</v>
      </c>
      <c r="E268" s="112" t="s">
        <v>1388</v>
      </c>
      <c r="F268" s="112" t="s">
        <v>1389</v>
      </c>
      <c r="G268" s="112" t="s">
        <v>1348</v>
      </c>
      <c r="H268" s="112" t="s">
        <v>1349</v>
      </c>
      <c r="I268" s="114"/>
      <c r="J268" s="114"/>
      <c r="K268" s="113">
        <v>0</v>
      </c>
      <c r="L268" s="113">
        <v>0</v>
      </c>
      <c r="M268" s="113">
        <v>0</v>
      </c>
      <c r="N268" s="113">
        <v>0</v>
      </c>
    </row>
    <row r="269" spans="1:14" ht="13.8" thickBot="1">
      <c r="A269" s="112" t="s">
        <v>1503</v>
      </c>
      <c r="B269" s="112" t="s">
        <v>421</v>
      </c>
      <c r="C269" s="112" t="s">
        <v>1342</v>
      </c>
      <c r="D269" s="112" t="s">
        <v>1343</v>
      </c>
      <c r="E269" s="112" t="s">
        <v>1370</v>
      </c>
      <c r="F269" s="112" t="s">
        <v>1371</v>
      </c>
      <c r="G269" s="112" t="s">
        <v>1348</v>
      </c>
      <c r="H269" s="112" t="s">
        <v>1349</v>
      </c>
      <c r="I269" s="114"/>
      <c r="J269" s="114"/>
      <c r="K269" s="113">
        <v>2000</v>
      </c>
      <c r="L269" s="113">
        <v>0</v>
      </c>
      <c r="M269" s="113">
        <v>0</v>
      </c>
      <c r="N269" s="113">
        <v>2000</v>
      </c>
    </row>
    <row r="270" spans="1:14" ht="13.8" thickBot="1">
      <c r="A270" s="112" t="s">
        <v>1503</v>
      </c>
      <c r="B270" s="112" t="s">
        <v>421</v>
      </c>
      <c r="C270" s="112" t="s">
        <v>1342</v>
      </c>
      <c r="D270" s="112" t="s">
        <v>1343</v>
      </c>
      <c r="E270" s="112" t="s">
        <v>1308</v>
      </c>
      <c r="F270" s="112" t="s">
        <v>1309</v>
      </c>
      <c r="G270" s="112" t="s">
        <v>1348</v>
      </c>
      <c r="H270" s="112" t="s">
        <v>1349</v>
      </c>
      <c r="I270" s="114"/>
      <c r="J270" s="114"/>
      <c r="K270" s="113">
        <v>237454.66</v>
      </c>
      <c r="L270" s="113">
        <v>0</v>
      </c>
      <c r="M270" s="113">
        <v>0</v>
      </c>
      <c r="N270" s="113">
        <v>237454.66</v>
      </c>
    </row>
    <row r="271" spans="1:14" ht="13.8" thickBot="1">
      <c r="A271" s="112" t="s">
        <v>1503</v>
      </c>
      <c r="B271" s="112" t="s">
        <v>421</v>
      </c>
      <c r="C271" s="112" t="s">
        <v>1342</v>
      </c>
      <c r="D271" s="112" t="s">
        <v>1343</v>
      </c>
      <c r="E271" s="112" t="s">
        <v>1290</v>
      </c>
      <c r="F271" s="112" t="s">
        <v>1291</v>
      </c>
      <c r="G271" s="112" t="s">
        <v>1348</v>
      </c>
      <c r="H271" s="112" t="s">
        <v>1349</v>
      </c>
      <c r="I271" s="114"/>
      <c r="J271" s="114"/>
      <c r="K271" s="113">
        <v>2000</v>
      </c>
      <c r="L271" s="113">
        <v>3829.33</v>
      </c>
      <c r="M271" s="113">
        <v>0</v>
      </c>
      <c r="N271" s="113">
        <v>-1829.33</v>
      </c>
    </row>
    <row r="272" spans="1:14" ht="13.8" thickBot="1">
      <c r="A272" s="112" t="s">
        <v>1503</v>
      </c>
      <c r="B272" s="112" t="s">
        <v>421</v>
      </c>
      <c r="C272" s="112" t="s">
        <v>1342</v>
      </c>
      <c r="D272" s="112" t="s">
        <v>1343</v>
      </c>
      <c r="E272" s="112" t="s">
        <v>1395</v>
      </c>
      <c r="F272" s="112" t="s">
        <v>1396</v>
      </c>
      <c r="G272" s="112" t="s">
        <v>1348</v>
      </c>
      <c r="H272" s="112" t="s">
        <v>1349</v>
      </c>
      <c r="I272" s="114"/>
      <c r="J272" s="114"/>
      <c r="K272" s="113">
        <v>8000</v>
      </c>
      <c r="L272" s="113">
        <v>5247.96</v>
      </c>
      <c r="M272" s="113">
        <v>0</v>
      </c>
      <c r="N272" s="113">
        <v>2752.04</v>
      </c>
    </row>
    <row r="273" spans="1:14" ht="13.8" thickBot="1">
      <c r="A273" s="112" t="s">
        <v>1503</v>
      </c>
      <c r="B273" s="112" t="s">
        <v>421</v>
      </c>
      <c r="C273" s="112" t="s">
        <v>1342</v>
      </c>
      <c r="D273" s="112" t="s">
        <v>1343</v>
      </c>
      <c r="E273" s="112" t="s">
        <v>263</v>
      </c>
      <c r="F273" s="112" t="s">
        <v>264</v>
      </c>
      <c r="G273" s="112" t="s">
        <v>1348</v>
      </c>
      <c r="H273" s="112" t="s">
        <v>1349</v>
      </c>
      <c r="I273" s="114"/>
      <c r="J273" s="114"/>
      <c r="K273" s="113">
        <v>1500</v>
      </c>
      <c r="L273" s="113">
        <v>0</v>
      </c>
      <c r="M273" s="113">
        <v>0</v>
      </c>
      <c r="N273" s="113">
        <v>1500</v>
      </c>
    </row>
    <row r="274" spans="1:14" ht="12.75" customHeight="1" thickBot="1">
      <c r="A274" s="112" t="s">
        <v>1503</v>
      </c>
      <c r="B274" s="112" t="s">
        <v>421</v>
      </c>
      <c r="C274" s="112" t="s">
        <v>1342</v>
      </c>
      <c r="D274" s="112" t="s">
        <v>1343</v>
      </c>
      <c r="E274" s="112" t="s">
        <v>1564</v>
      </c>
      <c r="F274" s="112" t="s">
        <v>1396</v>
      </c>
      <c r="G274" s="112" t="s">
        <v>1348</v>
      </c>
      <c r="H274" s="112" t="s">
        <v>1349</v>
      </c>
      <c r="I274" s="114"/>
      <c r="J274" s="114"/>
      <c r="K274" s="113">
        <v>0</v>
      </c>
      <c r="L274" s="113">
        <v>1883.55</v>
      </c>
      <c r="M274" s="113">
        <v>1883.55</v>
      </c>
      <c r="N274" s="113">
        <v>-3767.1</v>
      </c>
    </row>
    <row r="275" spans="1:14" ht="12.75" customHeight="1" thickBot="1">
      <c r="A275" s="112" t="s">
        <v>1503</v>
      </c>
      <c r="B275" s="112" t="s">
        <v>421</v>
      </c>
      <c r="C275" s="112" t="s">
        <v>1342</v>
      </c>
      <c r="D275" s="112" t="s">
        <v>1343</v>
      </c>
      <c r="E275" s="112" t="s">
        <v>1565</v>
      </c>
      <c r="F275" s="112" t="s">
        <v>41</v>
      </c>
      <c r="G275" s="112" t="s">
        <v>1566</v>
      </c>
      <c r="H275" s="112" t="s">
        <v>1567</v>
      </c>
      <c r="I275" s="114"/>
      <c r="J275" s="114"/>
      <c r="K275" s="113">
        <v>0</v>
      </c>
      <c r="L275" s="113">
        <v>4626.3599999999997</v>
      </c>
      <c r="M275" s="113">
        <v>0</v>
      </c>
      <c r="N275" s="113">
        <v>-4626.3599999999997</v>
      </c>
    </row>
    <row r="276" spans="1:14" ht="12.75" customHeight="1" thickBot="1">
      <c r="A276" s="212" t="s">
        <v>1319</v>
      </c>
      <c r="B276" s="213"/>
      <c r="C276" s="213"/>
      <c r="D276" s="213"/>
      <c r="E276" s="213"/>
      <c r="F276" s="213"/>
      <c r="G276" s="213"/>
      <c r="H276" s="213"/>
      <c r="I276" s="213"/>
      <c r="J276" s="214"/>
      <c r="K276" s="115">
        <v>1879719.49</v>
      </c>
      <c r="L276" s="115">
        <v>532078.81999999995</v>
      </c>
      <c r="M276" s="115">
        <v>44209.11</v>
      </c>
      <c r="N276" s="115">
        <v>1303431.56</v>
      </c>
    </row>
    <row r="277" spans="1:14" ht="12.75" customHeight="1">
      <c r="A277" s="220">
        <v>46034</v>
      </c>
      <c r="B277" s="200"/>
      <c r="C277" s="200"/>
      <c r="D277" s="200"/>
      <c r="E277" s="200"/>
      <c r="F277" s="221">
        <v>1</v>
      </c>
      <c r="G277" s="200"/>
      <c r="H277" s="200"/>
      <c r="I277" s="200"/>
      <c r="J277" s="200"/>
      <c r="K277" s="219">
        <v>0.69520833000000004</v>
      </c>
      <c r="L277" s="200"/>
      <c r="M277" s="200"/>
      <c r="N277" s="200"/>
    </row>
  </sheetData>
  <mergeCells count="32">
    <mergeCell ref="A32:J32"/>
    <mergeCell ref="A276:J276"/>
    <mergeCell ref="A277:E277"/>
    <mergeCell ref="F277:J277"/>
    <mergeCell ref="K277:N277"/>
    <mergeCell ref="A33:E33"/>
    <mergeCell ref="F33:J33"/>
    <mergeCell ref="K33:N33"/>
    <mergeCell ref="H15:N15"/>
    <mergeCell ref="A16:G16"/>
    <mergeCell ref="H16:N16"/>
    <mergeCell ref="A12:E12"/>
    <mergeCell ref="F12:J12"/>
    <mergeCell ref="K12:N12"/>
    <mergeCell ref="A13:G13"/>
    <mergeCell ref="H13:N13"/>
    <mergeCell ref="A17:G17"/>
    <mergeCell ref="A2:G2"/>
    <mergeCell ref="H2:N2"/>
    <mergeCell ref="A3:G3"/>
    <mergeCell ref="H3:N3"/>
    <mergeCell ref="A4:G9"/>
    <mergeCell ref="H4:N9"/>
    <mergeCell ref="A10:G10"/>
    <mergeCell ref="H10:N10"/>
    <mergeCell ref="A11:E11"/>
    <mergeCell ref="F11:J11"/>
    <mergeCell ref="K11:N11"/>
    <mergeCell ref="H17:N17"/>
    <mergeCell ref="A14:G14"/>
    <mergeCell ref="H14:N14"/>
    <mergeCell ref="A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514A-83B5-4E82-A9E8-9BB9B52A7FD8}">
  <dimension ref="A2:H12"/>
  <sheetViews>
    <sheetView topLeftCell="A2" workbookViewId="0">
      <selection activeCell="A2" sqref="A2:H8"/>
    </sheetView>
  </sheetViews>
  <sheetFormatPr defaultRowHeight="13.2"/>
  <cols>
    <col min="1" max="1" width="31.5546875" bestFit="1" customWidth="1"/>
    <col min="2" max="2" width="17.33203125" bestFit="1" customWidth="1"/>
    <col min="3" max="3" width="15.88671875" bestFit="1" customWidth="1"/>
    <col min="4" max="4" width="15.88671875" customWidth="1"/>
    <col min="5" max="5" width="17.6640625" customWidth="1"/>
    <col min="6" max="7" width="17" bestFit="1" customWidth="1"/>
    <col min="8" max="8" width="16.88671875" customWidth="1"/>
  </cols>
  <sheetData>
    <row r="2" spans="1:8">
      <c r="A2" s="159" t="s">
        <v>1490</v>
      </c>
      <c r="B2" s="160" t="s">
        <v>1260</v>
      </c>
      <c r="C2" s="160" t="s">
        <v>1258</v>
      </c>
      <c r="D2" s="160" t="s">
        <v>1259</v>
      </c>
      <c r="E2" s="160" t="s">
        <v>1493</v>
      </c>
      <c r="F2" s="160" t="s">
        <v>60</v>
      </c>
      <c r="G2" s="95"/>
    </row>
    <row r="3" spans="1:8">
      <c r="A3" s="95" t="s">
        <v>1491</v>
      </c>
      <c r="B3" s="153">
        <v>57473937</v>
      </c>
      <c r="C3" s="153">
        <v>15840945</v>
      </c>
      <c r="D3" s="153">
        <v>9766547</v>
      </c>
      <c r="E3" s="153">
        <v>65897035</v>
      </c>
      <c r="F3" s="153">
        <f>SUM(B3:E3)</f>
        <v>148978464</v>
      </c>
      <c r="G3" s="95"/>
    </row>
    <row r="4" spans="1:8">
      <c r="A4" s="95" t="s">
        <v>1489</v>
      </c>
      <c r="B4" s="153">
        <v>46913924</v>
      </c>
      <c r="C4" s="153">
        <v>11002416</v>
      </c>
      <c r="D4" s="153">
        <v>9736244</v>
      </c>
      <c r="E4" s="153">
        <v>56747052</v>
      </c>
      <c r="F4" s="153">
        <f>SUM(B4:E4)</f>
        <v>124399636</v>
      </c>
      <c r="G4" s="95"/>
    </row>
    <row r="5" spans="1:8">
      <c r="A5" s="161" t="s">
        <v>1492</v>
      </c>
      <c r="B5" s="162"/>
      <c r="C5" s="162"/>
      <c r="D5" s="162"/>
      <c r="E5" s="162"/>
      <c r="F5" s="162"/>
      <c r="G5" s="163" t="s">
        <v>1494</v>
      </c>
    </row>
    <row r="6" spans="1:8">
      <c r="A6" s="162" t="s">
        <v>1491</v>
      </c>
      <c r="B6" s="164">
        <f>+'Carryover Calculation Base'!C69</f>
        <v>69617431.523861289</v>
      </c>
      <c r="C6" s="164">
        <f>+'Carryover Calculation Base'!D69</f>
        <v>17882085.215116609</v>
      </c>
      <c r="D6" s="164">
        <f>+'Carryover Calculation Base'!E69</f>
        <v>10059888.051022066</v>
      </c>
      <c r="E6" s="164">
        <f>+'Carryover Calculation Base'!G69</f>
        <v>132675275.01999998</v>
      </c>
      <c r="F6" s="164">
        <f>SUM(B6:E6)</f>
        <v>230234679.80999994</v>
      </c>
      <c r="G6" s="164">
        <f>+'Carryover Calculation Base'!H69</f>
        <v>230234680.27999997</v>
      </c>
      <c r="H6" s="158">
        <f>+G6-F6</f>
        <v>0.47000002861022949</v>
      </c>
    </row>
    <row r="7" spans="1:8" ht="26.4">
      <c r="A7" s="173" t="s">
        <v>1496</v>
      </c>
      <c r="B7" s="164">
        <f>+B4+B8</f>
        <v>59057418.523861289</v>
      </c>
      <c r="C7" s="164">
        <f>+C4+C8</f>
        <v>13043556.215116609</v>
      </c>
      <c r="D7" s="164">
        <f>+D4+D8</f>
        <v>10029585.051022066</v>
      </c>
      <c r="E7" s="164">
        <f>+E4+E8</f>
        <v>123525292.01999998</v>
      </c>
      <c r="F7" s="164">
        <f>+F4+F8</f>
        <v>205655851.80999994</v>
      </c>
      <c r="G7" s="164">
        <f>SUM(B7:E7)</f>
        <v>205655851.80999994</v>
      </c>
      <c r="H7" s="158">
        <f>+G7-F7</f>
        <v>0</v>
      </c>
    </row>
    <row r="8" spans="1:8" s="172" customFormat="1">
      <c r="A8" s="169" t="s">
        <v>1495</v>
      </c>
      <c r="B8" s="170">
        <f>+B6-B3</f>
        <v>12143494.523861289</v>
      </c>
      <c r="C8" s="170">
        <f>+C6-C3</f>
        <v>2041140.2151166089</v>
      </c>
      <c r="D8" s="170">
        <f>+D6-D3</f>
        <v>293341.0510220658</v>
      </c>
      <c r="E8" s="170">
        <f>+E6-E3</f>
        <v>66778240.019999981</v>
      </c>
      <c r="F8" s="170">
        <f>+F6-F3</f>
        <v>81256215.809999943</v>
      </c>
      <c r="G8" s="169"/>
      <c r="H8" s="171" t="s">
        <v>1499</v>
      </c>
    </row>
    <row r="11" spans="1:8" s="167" customFormat="1">
      <c r="A11" s="165"/>
      <c r="B11" s="166"/>
      <c r="C11" s="166"/>
      <c r="D11" s="166"/>
      <c r="E11" s="166"/>
      <c r="F11" s="166"/>
      <c r="G11" s="166"/>
      <c r="H11" s="168"/>
    </row>
    <row r="12" spans="1:8" s="167" customFormat="1">
      <c r="A12" s="165"/>
      <c r="B12" s="166"/>
      <c r="C12" s="166"/>
      <c r="D12" s="166"/>
      <c r="E12" s="166"/>
      <c r="F12" s="174" t="s">
        <v>1498</v>
      </c>
      <c r="G12" s="175">
        <f>+F6-F7</f>
        <v>24578828</v>
      </c>
      <c r="H12" s="176" t="s">
        <v>1497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BCAA-9E02-4D4F-84E1-E26D07A6F5F5}">
  <dimension ref="X34:Y41"/>
  <sheetViews>
    <sheetView topLeftCell="A17" workbookViewId="0">
      <selection activeCell="M42" sqref="M42"/>
    </sheetView>
  </sheetViews>
  <sheetFormatPr defaultRowHeight="13.2"/>
  <cols>
    <col min="24" max="24" width="14.33203125" bestFit="1" customWidth="1"/>
  </cols>
  <sheetData>
    <row r="34" spans="24:25">
      <c r="X34" s="15">
        <v>31775654</v>
      </c>
      <c r="Y34" s="108">
        <f>+X34/$X$37</f>
        <v>0.75116893901527337</v>
      </c>
    </row>
    <row r="35" spans="24:25">
      <c r="X35" s="15">
        <v>5240384</v>
      </c>
      <c r="Y35" s="108">
        <f>+X35/$X$37</f>
        <v>0.12388143732030234</v>
      </c>
    </row>
    <row r="36" spans="24:25">
      <c r="X36" s="106">
        <v>5285570</v>
      </c>
      <c r="Y36" s="108">
        <f>+X36/$X$37</f>
        <v>0.12494962366442429</v>
      </c>
    </row>
    <row r="37" spans="24:25">
      <c r="X37" s="15">
        <f>SUM(X34:X36)</f>
        <v>42301608</v>
      </c>
      <c r="Y37" s="101" t="s">
        <v>319</v>
      </c>
    </row>
    <row r="39" spans="24:25">
      <c r="X39" s="15">
        <v>2353250</v>
      </c>
      <c r="Y39" s="101" t="s">
        <v>320</v>
      </c>
    </row>
    <row r="41" spans="24:25">
      <c r="X41" s="107">
        <f>+X39+X37</f>
        <v>44654858</v>
      </c>
      <c r="Y41" s="101" t="s">
        <v>321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37"/>
  <sheetViews>
    <sheetView topLeftCell="A5" workbookViewId="0">
      <selection activeCell="A13" sqref="A13:XFD13"/>
    </sheetView>
  </sheetViews>
  <sheetFormatPr defaultRowHeight="12.75" customHeight="1"/>
  <cols>
    <col min="1" max="1" width="3.5546875" bestFit="1" customWidth="1"/>
    <col min="2" max="2" width="35.33203125" bestFit="1" customWidth="1"/>
    <col min="3" max="4" width="16.33203125" bestFit="1" customWidth="1"/>
    <col min="5" max="6" width="15" bestFit="1" customWidth="1"/>
    <col min="7" max="7" width="16.33203125" bestFit="1" customWidth="1"/>
    <col min="8" max="8" width="17" customWidth="1"/>
    <col min="9" max="9" width="12" bestFit="1" customWidth="1"/>
    <col min="10" max="10" width="18.5546875" customWidth="1"/>
    <col min="19" max="19" width="11.88671875" bestFit="1" customWidth="1"/>
  </cols>
  <sheetData>
    <row r="1" spans="1:10" ht="26.25" customHeight="1" thickBot="1">
      <c r="A1" s="198" t="s">
        <v>77</v>
      </c>
      <c r="B1" s="199"/>
      <c r="C1" s="199"/>
      <c r="D1" s="199"/>
      <c r="E1" s="199"/>
      <c r="F1" s="199"/>
      <c r="G1" s="199"/>
    </row>
    <row r="2" spans="1:10" ht="19.5" customHeight="1">
      <c r="A2" s="200"/>
      <c r="B2" s="200"/>
      <c r="C2" s="201" t="s">
        <v>78</v>
      </c>
      <c r="D2" s="202"/>
      <c r="E2" s="202"/>
      <c r="F2" s="202"/>
      <c r="G2" s="202"/>
    </row>
    <row r="3" spans="1:10" ht="19.5" customHeight="1" thickBot="1">
      <c r="A3" s="200"/>
      <c r="B3" s="200"/>
      <c r="C3" s="4" t="s">
        <v>79</v>
      </c>
      <c r="D3" s="4" t="s">
        <v>80</v>
      </c>
      <c r="E3" s="4" t="s">
        <v>81</v>
      </c>
      <c r="F3" s="4" t="s">
        <v>82</v>
      </c>
      <c r="G3" s="3"/>
    </row>
    <row r="4" spans="1:10" ht="19.5" customHeight="1" thickBot="1">
      <c r="A4" s="5" t="s">
        <v>24</v>
      </c>
      <c r="B4" s="5" t="s">
        <v>25</v>
      </c>
      <c r="C4" s="7">
        <v>1918128.1</v>
      </c>
      <c r="D4" s="7">
        <v>61304667.920000002</v>
      </c>
      <c r="E4" s="7">
        <v>12455664.41</v>
      </c>
      <c r="F4" s="7">
        <v>12368980.310000001</v>
      </c>
      <c r="G4" s="8">
        <v>88047440.739999995</v>
      </c>
      <c r="H4" s="123">
        <f>SUM(C4:C12)</f>
        <v>44284597.18</v>
      </c>
    </row>
    <row r="5" spans="1:10" ht="19.5" customHeight="1" thickBot="1">
      <c r="A5" s="5" t="s">
        <v>26</v>
      </c>
      <c r="B5" s="5" t="s">
        <v>27</v>
      </c>
      <c r="C5" s="7">
        <v>12158417.119999999</v>
      </c>
      <c r="D5" s="7">
        <v>20894237.390000001</v>
      </c>
      <c r="E5" s="7">
        <v>5576230.8499999996</v>
      </c>
      <c r="F5" s="7">
        <v>5457021.21</v>
      </c>
      <c r="G5" s="8">
        <v>44085906.57</v>
      </c>
    </row>
    <row r="6" spans="1:10" ht="19.5" customHeight="1" thickBot="1">
      <c r="A6" s="5" t="s">
        <v>28</v>
      </c>
      <c r="B6" s="5" t="s">
        <v>29</v>
      </c>
      <c r="C6" s="7">
        <v>9153450.5600000005</v>
      </c>
      <c r="D6" s="7">
        <v>37841600.700000003</v>
      </c>
      <c r="E6" s="7">
        <v>8031593.2400000002</v>
      </c>
      <c r="F6" s="7">
        <v>7982423.4299999997</v>
      </c>
      <c r="G6" s="8">
        <v>63009067.93</v>
      </c>
    </row>
    <row r="7" spans="1:10" ht="19.5" customHeight="1" thickBot="1">
      <c r="A7" s="5" t="s">
        <v>30</v>
      </c>
      <c r="B7" s="5" t="s">
        <v>31</v>
      </c>
      <c r="C7" s="182">
        <v>-58173.64</v>
      </c>
      <c r="D7" s="7">
        <v>1366567.51</v>
      </c>
      <c r="E7" s="7">
        <v>425762.91</v>
      </c>
      <c r="F7" s="7">
        <v>268874.7</v>
      </c>
      <c r="G7" s="8">
        <v>2003031.48</v>
      </c>
    </row>
    <row r="8" spans="1:10" ht="19.5" customHeight="1" thickBot="1">
      <c r="A8" s="5" t="s">
        <v>32</v>
      </c>
      <c r="B8" s="5" t="s">
        <v>33</v>
      </c>
      <c r="C8" s="7">
        <v>11637791.93</v>
      </c>
      <c r="D8" s="7">
        <v>16585740.9</v>
      </c>
      <c r="E8" s="7">
        <v>3145805.77</v>
      </c>
      <c r="F8" s="7">
        <v>2664198.9</v>
      </c>
      <c r="G8" s="8">
        <v>34033537.5</v>
      </c>
    </row>
    <row r="9" spans="1:10" ht="19.5" customHeight="1" thickBot="1">
      <c r="A9" s="5" t="s">
        <v>36</v>
      </c>
      <c r="B9" s="5" t="s">
        <v>37</v>
      </c>
      <c r="C9" s="7">
        <v>2017116.03</v>
      </c>
      <c r="D9" s="7">
        <v>3659508.27</v>
      </c>
      <c r="E9" s="7">
        <v>465660.8</v>
      </c>
      <c r="F9" s="7">
        <v>330094.11</v>
      </c>
      <c r="G9" s="8">
        <v>6472379.21</v>
      </c>
    </row>
    <row r="10" spans="1:10" ht="19.5" customHeight="1" thickBot="1">
      <c r="A10" s="5" t="s">
        <v>38</v>
      </c>
      <c r="B10" s="5" t="s">
        <v>39</v>
      </c>
      <c r="C10" s="7">
        <v>5729646</v>
      </c>
      <c r="D10" s="7">
        <v>195774.96</v>
      </c>
      <c r="E10" s="7">
        <v>6959.66</v>
      </c>
      <c r="F10" s="7">
        <v>150000</v>
      </c>
      <c r="G10" s="8">
        <v>6082380.6200000001</v>
      </c>
    </row>
    <row r="11" spans="1:10" ht="19.5" customHeight="1" thickBot="1">
      <c r="A11" s="5" t="s">
        <v>40</v>
      </c>
      <c r="B11" s="5" t="s">
        <v>41</v>
      </c>
      <c r="C11" s="7">
        <v>1701183.58</v>
      </c>
      <c r="D11" s="7">
        <v>45306.04</v>
      </c>
      <c r="E11" s="7">
        <v>1286.81</v>
      </c>
      <c r="F11" s="7">
        <v>173415.57</v>
      </c>
      <c r="G11" s="8">
        <v>1921192</v>
      </c>
      <c r="H11" s="15">
        <f>'Carryover Calculation Base'!H27</f>
        <v>1921192</v>
      </c>
    </row>
    <row r="12" spans="1:10" ht="19.5" customHeight="1" thickBot="1">
      <c r="A12" s="5" t="s">
        <v>42</v>
      </c>
      <c r="B12" s="5" t="s">
        <v>83</v>
      </c>
      <c r="C12" s="7">
        <v>27037.5</v>
      </c>
      <c r="D12" s="7">
        <v>8708984.6400000006</v>
      </c>
      <c r="E12" s="7">
        <v>5017017.8099999996</v>
      </c>
      <c r="F12" s="7">
        <v>5724017.8099999996</v>
      </c>
      <c r="G12" s="8">
        <v>19477057.760000002</v>
      </c>
      <c r="H12" s="123">
        <f>SUM(G4:G12)</f>
        <v>265131993.81</v>
      </c>
    </row>
    <row r="13" spans="1:10" ht="19.5" customHeight="1" thickBot="1">
      <c r="A13" s="5" t="s">
        <v>12</v>
      </c>
      <c r="B13" s="5" t="s">
        <v>13</v>
      </c>
      <c r="C13" s="7">
        <v>0</v>
      </c>
      <c r="D13" s="7">
        <v>53927.26</v>
      </c>
      <c r="E13" s="7">
        <v>339952.99</v>
      </c>
      <c r="F13" s="7">
        <v>36654.480000000003</v>
      </c>
      <c r="G13" s="8">
        <v>430534.73</v>
      </c>
      <c r="H13" s="100">
        <f>SUM(G13:G16)</f>
        <v>320375815.58999997</v>
      </c>
      <c r="I13" s="95"/>
      <c r="J13" s="95"/>
    </row>
    <row r="14" spans="1:10" ht="19.5" customHeight="1" thickBot="1">
      <c r="A14" s="5" t="s">
        <v>14</v>
      </c>
      <c r="B14" s="5" t="s">
        <v>15</v>
      </c>
      <c r="C14" s="7">
        <v>206091518.34999999</v>
      </c>
      <c r="D14" s="7">
        <v>9291662.9299999997</v>
      </c>
      <c r="E14" s="7">
        <v>1624125.5</v>
      </c>
      <c r="F14" s="7">
        <v>1595321.5</v>
      </c>
      <c r="G14" s="8">
        <v>218602628.28</v>
      </c>
      <c r="H14" s="100">
        <f>SUM(H12:H13)</f>
        <v>585507809.39999998</v>
      </c>
      <c r="I14" s="95"/>
      <c r="J14" s="95"/>
    </row>
    <row r="15" spans="1:10" ht="19.5" customHeight="1" thickBot="1">
      <c r="A15" s="5" t="s">
        <v>16</v>
      </c>
      <c r="B15" s="5" t="s">
        <v>17</v>
      </c>
      <c r="C15" s="7">
        <v>90266085.299999997</v>
      </c>
      <c r="D15" s="7">
        <v>6636806.0199999996</v>
      </c>
      <c r="E15" s="7">
        <v>1568620.58</v>
      </c>
      <c r="F15" s="7">
        <v>1070595.8500000001</v>
      </c>
      <c r="G15" s="8">
        <v>99542107.75</v>
      </c>
      <c r="H15" s="95"/>
      <c r="I15" s="95"/>
      <c r="J15" s="95"/>
    </row>
    <row r="16" spans="1:10" ht="19.5" customHeight="1" thickBot="1">
      <c r="A16" s="5" t="s">
        <v>18</v>
      </c>
      <c r="B16" s="5" t="s">
        <v>19</v>
      </c>
      <c r="C16" s="7">
        <v>526844.62</v>
      </c>
      <c r="D16" s="7">
        <v>858020</v>
      </c>
      <c r="E16" s="7">
        <v>117263.18</v>
      </c>
      <c r="F16" s="7">
        <v>298417.03000000003</v>
      </c>
      <c r="G16" s="8">
        <v>1800544.83</v>
      </c>
      <c r="H16" s="100">
        <f>SUM(G13:G16)</f>
        <v>320375815.58999997</v>
      </c>
      <c r="I16" s="95" t="s">
        <v>1404</v>
      </c>
      <c r="J16" s="95"/>
    </row>
    <row r="17" spans="1:10" ht="19.5" customHeight="1" thickBot="1">
      <c r="A17" s="203" t="s">
        <v>84</v>
      </c>
      <c r="B17" s="202"/>
      <c r="C17" s="9">
        <v>341169045.44999999</v>
      </c>
      <c r="D17" s="9">
        <v>167442804.53999999</v>
      </c>
      <c r="E17" s="9">
        <v>38775944.509999998</v>
      </c>
      <c r="F17" s="9">
        <v>38120014.899999999</v>
      </c>
      <c r="G17" s="8">
        <v>585507809.39999998</v>
      </c>
      <c r="H17" s="100">
        <f>'Carryover Calculation Base'!H16</f>
        <v>320375815.58999997</v>
      </c>
      <c r="I17" s="95" t="s">
        <v>1405</v>
      </c>
      <c r="J17" s="95"/>
    </row>
    <row r="18" spans="1:10" ht="19.5" customHeight="1">
      <c r="F18" s="123">
        <f>SUM(C17:F17)</f>
        <v>585507809.39999998</v>
      </c>
      <c r="H18" s="116">
        <f>H16-H17</f>
        <v>0</v>
      </c>
    </row>
    <row r="36" spans="19:19" ht="12.75" customHeight="1">
      <c r="S36" s="101" t="s">
        <v>1409</v>
      </c>
    </row>
    <row r="37" spans="19:19" ht="12.75" customHeight="1">
      <c r="S37" s="144">
        <v>16564.45</v>
      </c>
    </row>
  </sheetData>
  <mergeCells count="4">
    <mergeCell ref="A1:G1"/>
    <mergeCell ref="A2:B3"/>
    <mergeCell ref="C2:G2"/>
    <mergeCell ref="A17:B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16"/>
  <sheetViews>
    <sheetView workbookViewId="0">
      <selection activeCell="A13" sqref="A13:XFD13"/>
    </sheetView>
  </sheetViews>
  <sheetFormatPr defaultRowHeight="12.75" customHeight="1"/>
  <cols>
    <col min="1" max="1" width="10" bestFit="1" customWidth="1"/>
    <col min="2" max="2" width="39" bestFit="1" customWidth="1"/>
    <col min="3" max="3" width="16.33203125" bestFit="1" customWidth="1"/>
    <col min="4" max="5" width="30" bestFit="1" customWidth="1"/>
    <col min="6" max="6" width="16.33203125" bestFit="1" customWidth="1"/>
  </cols>
  <sheetData>
    <row r="1" spans="1:6" ht="26.25" customHeight="1" thickBot="1">
      <c r="A1" s="198" t="s">
        <v>77</v>
      </c>
      <c r="B1" s="199"/>
      <c r="C1" s="199"/>
      <c r="D1" s="199"/>
      <c r="E1" s="199"/>
      <c r="F1" s="199"/>
    </row>
    <row r="2" spans="1:6" ht="19.5" customHeight="1">
      <c r="A2" s="204" t="s">
        <v>180</v>
      </c>
      <c r="B2" s="205"/>
      <c r="C2" s="2" t="s">
        <v>181</v>
      </c>
      <c r="D2" s="2" t="s">
        <v>182</v>
      </c>
      <c r="E2" s="2" t="s">
        <v>183</v>
      </c>
    </row>
    <row r="3" spans="1:6" ht="19.5" customHeight="1">
      <c r="A3" s="200"/>
      <c r="B3" s="200"/>
      <c r="C3" s="201" t="s">
        <v>78</v>
      </c>
      <c r="D3" s="202"/>
      <c r="E3" s="202"/>
      <c r="F3" s="202"/>
    </row>
    <row r="4" spans="1:6" ht="19.5" customHeight="1" thickBot="1">
      <c r="A4" s="200"/>
      <c r="B4" s="200"/>
      <c r="C4" s="4" t="s">
        <v>80</v>
      </c>
      <c r="D4" s="4" t="s">
        <v>81</v>
      </c>
      <c r="E4" s="4" t="s">
        <v>82</v>
      </c>
      <c r="F4" s="1" t="s">
        <v>85</v>
      </c>
    </row>
    <row r="5" spans="1:6" ht="19.5" customHeight="1" thickBot="1">
      <c r="A5" s="5" t="s">
        <v>184</v>
      </c>
      <c r="B5" s="5" t="s">
        <v>185</v>
      </c>
      <c r="C5" s="94">
        <v>24868806</v>
      </c>
      <c r="D5" s="94">
        <v>3816551</v>
      </c>
      <c r="E5" s="94">
        <v>3931735</v>
      </c>
      <c r="F5" s="96">
        <v>32617092</v>
      </c>
    </row>
    <row r="6" spans="1:6" ht="19.5" customHeight="1" thickBot="1">
      <c r="A6" s="5" t="s">
        <v>186</v>
      </c>
      <c r="B6" s="5" t="s">
        <v>187</v>
      </c>
      <c r="C6" s="94">
        <v>2835</v>
      </c>
      <c r="D6" s="94">
        <v>45</v>
      </c>
      <c r="E6" s="6"/>
      <c r="F6" s="96">
        <v>2880</v>
      </c>
    </row>
    <row r="7" spans="1:6" ht="19.5" customHeight="1" thickBot="1">
      <c r="A7" s="5" t="s">
        <v>276</v>
      </c>
      <c r="B7" s="5" t="s">
        <v>277</v>
      </c>
      <c r="C7" s="94">
        <v>49703</v>
      </c>
      <c r="D7" s="94">
        <v>38249</v>
      </c>
      <c r="E7" s="94">
        <v>31970</v>
      </c>
      <c r="F7" s="96">
        <v>119922</v>
      </c>
    </row>
    <row r="8" spans="1:6" ht="19.5" customHeight="1" thickBot="1">
      <c r="A8" s="5" t="s">
        <v>188</v>
      </c>
      <c r="B8" s="5" t="s">
        <v>189</v>
      </c>
      <c r="C8" s="94">
        <v>125832</v>
      </c>
      <c r="D8" s="6"/>
      <c r="E8" s="6"/>
      <c r="F8" s="96">
        <v>125832</v>
      </c>
    </row>
    <row r="9" spans="1:6" ht="19.5" customHeight="1" thickBot="1">
      <c r="A9" s="5" t="s">
        <v>190</v>
      </c>
      <c r="B9" s="5" t="s">
        <v>191</v>
      </c>
      <c r="C9" s="94">
        <v>68908</v>
      </c>
      <c r="D9" s="6"/>
      <c r="E9" s="6"/>
      <c r="F9" s="96">
        <v>68908</v>
      </c>
    </row>
    <row r="10" spans="1:6" ht="19.5" customHeight="1" thickBot="1">
      <c r="A10" s="5" t="s">
        <v>192</v>
      </c>
      <c r="B10" s="5" t="s">
        <v>193</v>
      </c>
      <c r="C10" s="98">
        <v>-166484</v>
      </c>
      <c r="D10" s="6"/>
      <c r="E10" s="6"/>
      <c r="F10" s="99">
        <v>-166484</v>
      </c>
    </row>
    <row r="11" spans="1:6" ht="19.5" customHeight="1" thickBot="1">
      <c r="A11" s="5" t="s">
        <v>194</v>
      </c>
      <c r="B11" s="5" t="s">
        <v>195</v>
      </c>
      <c r="C11" s="98">
        <v>-14787137</v>
      </c>
      <c r="D11" s="98">
        <v>-1803763.5</v>
      </c>
      <c r="E11" s="98">
        <v>-2664136</v>
      </c>
      <c r="F11" s="99">
        <v>-19255036.5</v>
      </c>
    </row>
    <row r="12" spans="1:6" ht="19.5" customHeight="1" thickBot="1">
      <c r="A12" s="5" t="s">
        <v>196</v>
      </c>
      <c r="B12" s="5" t="s">
        <v>197</v>
      </c>
      <c r="C12" s="98">
        <v>-4226756</v>
      </c>
      <c r="D12" s="98">
        <v>-880555</v>
      </c>
      <c r="E12" s="98">
        <v>-601059</v>
      </c>
      <c r="F12" s="99">
        <v>-5708370</v>
      </c>
    </row>
    <row r="13" spans="1:6" ht="19.5" customHeight="1" thickBot="1">
      <c r="A13" s="203" t="s">
        <v>84</v>
      </c>
      <c r="B13" s="202"/>
      <c r="C13" s="11">
        <v>5935707</v>
      </c>
      <c r="D13" s="11">
        <v>1170526.5</v>
      </c>
      <c r="E13" s="11">
        <v>698510</v>
      </c>
      <c r="F13" s="96">
        <v>7804743.5</v>
      </c>
    </row>
    <row r="14" spans="1:6" ht="19.5" customHeight="1"/>
    <row r="15" spans="1:6" ht="19.5" customHeight="1"/>
    <row r="16" spans="1:6" ht="19.5" customHeight="1"/>
  </sheetData>
  <mergeCells count="5">
    <mergeCell ref="A1:F1"/>
    <mergeCell ref="A2:B2"/>
    <mergeCell ref="A3:B4"/>
    <mergeCell ref="C3:F3"/>
    <mergeCell ref="A13:B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45"/>
  <sheetViews>
    <sheetView workbookViewId="0">
      <selection activeCell="A13" sqref="A13:XFD13"/>
    </sheetView>
  </sheetViews>
  <sheetFormatPr defaultRowHeight="12.75" customHeight="1"/>
  <cols>
    <col min="1" max="1" width="8.6640625" bestFit="1" customWidth="1"/>
    <col min="2" max="2" width="40.33203125" bestFit="1" customWidth="1"/>
    <col min="3" max="3" width="17.5546875" bestFit="1" customWidth="1"/>
    <col min="4" max="4" width="32.6640625" bestFit="1" customWidth="1"/>
    <col min="5" max="5" width="31.33203125" bestFit="1" customWidth="1"/>
    <col min="6" max="7" width="7" bestFit="1" customWidth="1"/>
  </cols>
  <sheetData>
    <row r="1" spans="1:7" ht="26.25" customHeight="1">
      <c r="A1" s="206" t="s">
        <v>77</v>
      </c>
      <c r="B1" s="207"/>
      <c r="C1" s="207"/>
      <c r="D1" s="207"/>
      <c r="E1" s="207"/>
      <c r="F1" s="207"/>
      <c r="G1" s="207"/>
    </row>
    <row r="2" spans="1:7" ht="19.5" customHeight="1">
      <c r="A2" s="204" t="s">
        <v>180</v>
      </c>
      <c r="B2" s="205"/>
      <c r="C2" s="2" t="s">
        <v>1579</v>
      </c>
      <c r="D2" s="2" t="s">
        <v>198</v>
      </c>
      <c r="E2" s="2" t="s">
        <v>199</v>
      </c>
      <c r="F2" s="10"/>
      <c r="G2" s="10"/>
    </row>
    <row r="3" spans="1:7" ht="13.2">
      <c r="A3" s="208" t="s">
        <v>200</v>
      </c>
      <c r="B3" s="209"/>
      <c r="C3" s="209"/>
      <c r="D3" s="209"/>
      <c r="E3" s="209"/>
      <c r="F3" s="209"/>
      <c r="G3" s="209"/>
    </row>
    <row r="4" spans="1:7" ht="19.5" customHeight="1">
      <c r="A4" s="205"/>
      <c r="B4" s="205"/>
      <c r="C4" s="205"/>
      <c r="D4" s="205"/>
      <c r="E4" s="203" t="s">
        <v>86</v>
      </c>
      <c r="F4" s="202"/>
      <c r="G4" s="202"/>
    </row>
    <row r="5" spans="1:7" ht="19.5" customHeight="1">
      <c r="A5" s="209"/>
      <c r="B5" s="209"/>
      <c r="C5" s="209"/>
      <c r="D5" s="209"/>
      <c r="E5" s="1" t="s">
        <v>79</v>
      </c>
      <c r="F5" s="202"/>
      <c r="G5" s="202"/>
    </row>
    <row r="6" spans="1:7" ht="19.5" customHeight="1" thickBot="1">
      <c r="A6" s="1" t="s">
        <v>201</v>
      </c>
      <c r="B6" s="1" t="s">
        <v>202</v>
      </c>
      <c r="C6" s="1" t="s">
        <v>203</v>
      </c>
      <c r="D6" s="1" t="s">
        <v>204</v>
      </c>
      <c r="E6" s="12">
        <v>110877.6</v>
      </c>
      <c r="F6" s="210">
        <v>110877.6</v>
      </c>
      <c r="G6" s="211"/>
    </row>
    <row r="7" spans="1:7" ht="19.5" customHeight="1" thickBot="1">
      <c r="A7" s="1" t="s">
        <v>207</v>
      </c>
      <c r="B7" s="1" t="s">
        <v>208</v>
      </c>
      <c r="C7" s="1" t="s">
        <v>205</v>
      </c>
      <c r="D7" s="1" t="s">
        <v>206</v>
      </c>
      <c r="E7" s="12">
        <v>81598.47</v>
      </c>
      <c r="F7" s="210">
        <v>81598.47</v>
      </c>
      <c r="G7" s="211"/>
    </row>
    <row r="8" spans="1:7" ht="19.5" customHeight="1" thickBot="1">
      <c r="A8" s="1" t="s">
        <v>209</v>
      </c>
      <c r="B8" s="1" t="s">
        <v>210</v>
      </c>
      <c r="C8" s="1" t="s">
        <v>205</v>
      </c>
      <c r="D8" s="1" t="s">
        <v>206</v>
      </c>
      <c r="E8" s="12">
        <v>11305.51</v>
      </c>
      <c r="F8" s="210">
        <v>11305.51</v>
      </c>
      <c r="G8" s="211"/>
    </row>
    <row r="9" spans="1:7" ht="19.5" customHeight="1" thickBot="1">
      <c r="A9" s="1" t="s">
        <v>211</v>
      </c>
      <c r="B9" s="1" t="s">
        <v>212</v>
      </c>
      <c r="C9" s="1" t="s">
        <v>203</v>
      </c>
      <c r="D9" s="1" t="s">
        <v>204</v>
      </c>
      <c r="E9" s="12">
        <v>29992.400000000001</v>
      </c>
      <c r="F9" s="210">
        <v>29992.400000000001</v>
      </c>
      <c r="G9" s="211"/>
    </row>
    <row r="10" spans="1:7" ht="19.5" customHeight="1" thickBot="1">
      <c r="A10" s="1" t="s">
        <v>213</v>
      </c>
      <c r="B10" s="1" t="s">
        <v>214</v>
      </c>
      <c r="C10" s="1" t="s">
        <v>205</v>
      </c>
      <c r="D10" s="1" t="s">
        <v>206</v>
      </c>
      <c r="E10" s="12">
        <v>21120.880000000001</v>
      </c>
      <c r="F10" s="210">
        <v>21120.880000000001</v>
      </c>
      <c r="G10" s="211"/>
    </row>
    <row r="11" spans="1:7" ht="19.5" customHeight="1" thickBot="1">
      <c r="A11" s="1" t="s">
        <v>215</v>
      </c>
      <c r="B11" s="1" t="s">
        <v>216</v>
      </c>
      <c r="C11" s="1" t="s">
        <v>203</v>
      </c>
      <c r="D11" s="1" t="s">
        <v>204</v>
      </c>
      <c r="E11" s="12">
        <v>8555.6299999999992</v>
      </c>
      <c r="F11" s="210">
        <v>8555.6299999999992</v>
      </c>
      <c r="G11" s="211"/>
    </row>
    <row r="12" spans="1:7" ht="19.5" customHeight="1" thickBot="1">
      <c r="A12" s="1" t="s">
        <v>217</v>
      </c>
      <c r="B12" s="1" t="s">
        <v>218</v>
      </c>
      <c r="C12" s="1" t="s">
        <v>205</v>
      </c>
      <c r="D12" s="1" t="s">
        <v>206</v>
      </c>
      <c r="E12" s="12">
        <v>7156.03</v>
      </c>
      <c r="F12" s="210">
        <v>7156.03</v>
      </c>
      <c r="G12" s="211"/>
    </row>
    <row r="13" spans="1:7" ht="19.5" customHeight="1" thickBot="1">
      <c r="A13" s="1" t="s">
        <v>219</v>
      </c>
      <c r="B13" s="1" t="s">
        <v>220</v>
      </c>
      <c r="C13" s="1" t="s">
        <v>203</v>
      </c>
      <c r="D13" s="1" t="s">
        <v>204</v>
      </c>
      <c r="E13" s="12">
        <v>20303.55</v>
      </c>
      <c r="F13" s="210">
        <v>20303.55</v>
      </c>
      <c r="G13" s="211"/>
    </row>
    <row r="14" spans="1:7" ht="19.5" customHeight="1" thickBot="1">
      <c r="A14" s="1" t="s">
        <v>221</v>
      </c>
      <c r="B14" s="1" t="s">
        <v>222</v>
      </c>
      <c r="C14" s="1" t="s">
        <v>203</v>
      </c>
      <c r="D14" s="1" t="s">
        <v>204</v>
      </c>
      <c r="E14" s="12">
        <v>2112.12</v>
      </c>
      <c r="F14" s="210">
        <v>2112.12</v>
      </c>
      <c r="G14" s="211"/>
    </row>
    <row r="15" spans="1:7" ht="19.5" customHeight="1" thickBot="1">
      <c r="A15" s="1" t="s">
        <v>223</v>
      </c>
      <c r="B15" s="1" t="s">
        <v>224</v>
      </c>
      <c r="C15" s="1" t="s">
        <v>205</v>
      </c>
      <c r="D15" s="1" t="s">
        <v>206</v>
      </c>
      <c r="E15" s="12">
        <v>35068.629999999997</v>
      </c>
      <c r="F15" s="210">
        <v>35068.629999999997</v>
      </c>
      <c r="G15" s="211"/>
    </row>
    <row r="16" spans="1:7" ht="19.5" customHeight="1" thickBot="1">
      <c r="A16" s="1" t="s">
        <v>225</v>
      </c>
      <c r="B16" s="1" t="s">
        <v>226</v>
      </c>
      <c r="C16" s="1" t="s">
        <v>205</v>
      </c>
      <c r="D16" s="1" t="s">
        <v>206</v>
      </c>
      <c r="E16" s="12">
        <v>1526.03</v>
      </c>
      <c r="F16" s="210">
        <v>1526.03</v>
      </c>
      <c r="G16" s="211"/>
    </row>
    <row r="17" spans="1:7" ht="19.5" customHeight="1" thickBot="1">
      <c r="A17" s="1" t="s">
        <v>227</v>
      </c>
      <c r="B17" s="1" t="s">
        <v>228</v>
      </c>
      <c r="C17" s="1" t="s">
        <v>203</v>
      </c>
      <c r="D17" s="1" t="s">
        <v>204</v>
      </c>
      <c r="E17" s="12">
        <v>55.44</v>
      </c>
      <c r="F17" s="210">
        <v>55.44</v>
      </c>
      <c r="G17" s="211"/>
    </row>
    <row r="18" spans="1:7" ht="19.5" customHeight="1" thickBot="1">
      <c r="A18" s="1" t="s">
        <v>229</v>
      </c>
      <c r="B18" s="1" t="s">
        <v>230</v>
      </c>
      <c r="C18" s="1" t="s">
        <v>205</v>
      </c>
      <c r="D18" s="1" t="s">
        <v>206</v>
      </c>
      <c r="E18" s="12">
        <v>46.46</v>
      </c>
      <c r="F18" s="210">
        <v>46.46</v>
      </c>
      <c r="G18" s="211"/>
    </row>
    <row r="19" spans="1:7" ht="19.5" customHeight="1" thickBot="1">
      <c r="A19" s="1" t="s">
        <v>231</v>
      </c>
      <c r="B19" s="1" t="s">
        <v>232</v>
      </c>
      <c r="C19" s="1" t="s">
        <v>203</v>
      </c>
      <c r="D19" s="1" t="s">
        <v>204</v>
      </c>
      <c r="E19" s="12">
        <v>1022.15</v>
      </c>
      <c r="F19" s="210">
        <v>1022.15</v>
      </c>
      <c r="G19" s="211"/>
    </row>
    <row r="20" spans="1:7" ht="19.5" customHeight="1" thickBot="1">
      <c r="A20" s="1" t="s">
        <v>233</v>
      </c>
      <c r="B20" s="1" t="s">
        <v>234</v>
      </c>
      <c r="C20" s="1" t="s">
        <v>205</v>
      </c>
      <c r="D20" s="1" t="s">
        <v>206</v>
      </c>
      <c r="E20" s="12">
        <v>857.22</v>
      </c>
      <c r="F20" s="210">
        <v>857.22</v>
      </c>
      <c r="G20" s="211"/>
    </row>
    <row r="21" spans="1:7" ht="19.5" customHeight="1" thickBot="1">
      <c r="A21" s="1" t="s">
        <v>235</v>
      </c>
      <c r="B21" s="1" t="s">
        <v>236</v>
      </c>
      <c r="C21" s="1" t="s">
        <v>203</v>
      </c>
      <c r="D21" s="1" t="s">
        <v>204</v>
      </c>
      <c r="E21" s="12">
        <v>653.4</v>
      </c>
      <c r="F21" s="210">
        <v>653.4</v>
      </c>
      <c r="G21" s="211"/>
    </row>
    <row r="22" spans="1:7" ht="19.5" customHeight="1" thickBot="1">
      <c r="A22" s="1" t="s">
        <v>237</v>
      </c>
      <c r="B22" s="1" t="s">
        <v>238</v>
      </c>
      <c r="C22" s="1" t="s">
        <v>205</v>
      </c>
      <c r="D22" s="1" t="s">
        <v>206</v>
      </c>
      <c r="E22" s="12">
        <v>501.81</v>
      </c>
      <c r="F22" s="210">
        <v>501.81</v>
      </c>
      <c r="G22" s="211"/>
    </row>
    <row r="23" spans="1:7" ht="19.5" customHeight="1" thickBot="1">
      <c r="A23" s="1" t="s">
        <v>239</v>
      </c>
      <c r="B23" s="1" t="s">
        <v>240</v>
      </c>
      <c r="C23" s="1" t="s">
        <v>203</v>
      </c>
      <c r="D23" s="1" t="s">
        <v>204</v>
      </c>
      <c r="E23" s="12">
        <v>12482.34</v>
      </c>
      <c r="F23" s="210">
        <v>12482.34</v>
      </c>
      <c r="G23" s="211"/>
    </row>
    <row r="24" spans="1:7" ht="19.5" customHeight="1" thickBot="1">
      <c r="A24" s="1" t="s">
        <v>286</v>
      </c>
      <c r="B24" s="1" t="s">
        <v>287</v>
      </c>
      <c r="C24" s="1" t="s">
        <v>203</v>
      </c>
      <c r="D24" s="1" t="s">
        <v>204</v>
      </c>
      <c r="E24" s="12">
        <v>10.44</v>
      </c>
      <c r="F24" s="210">
        <v>10.44</v>
      </c>
      <c r="G24" s="211"/>
    </row>
    <row r="25" spans="1:7" ht="19.5" customHeight="1" thickBot="1">
      <c r="A25" s="1" t="s">
        <v>241</v>
      </c>
      <c r="B25" s="1" t="s">
        <v>242</v>
      </c>
      <c r="C25" s="1" t="s">
        <v>203</v>
      </c>
      <c r="D25" s="1" t="s">
        <v>204</v>
      </c>
      <c r="E25" s="12">
        <v>12079.42</v>
      </c>
      <c r="F25" s="210">
        <v>12079.42</v>
      </c>
      <c r="G25" s="211"/>
    </row>
    <row r="26" spans="1:7" ht="19.5" customHeight="1" thickBot="1">
      <c r="A26" s="1" t="s">
        <v>243</v>
      </c>
      <c r="B26" s="1" t="s">
        <v>244</v>
      </c>
      <c r="C26" s="1" t="s">
        <v>203</v>
      </c>
      <c r="D26" s="1" t="s">
        <v>204</v>
      </c>
      <c r="E26" s="12">
        <v>242683.48</v>
      </c>
      <c r="F26" s="210">
        <v>242683.48</v>
      </c>
      <c r="G26" s="211"/>
    </row>
    <row r="27" spans="1:7" ht="19.5" customHeight="1" thickBot="1">
      <c r="A27" s="1" t="s">
        <v>245</v>
      </c>
      <c r="B27" s="1" t="s">
        <v>246</v>
      </c>
      <c r="C27" s="1" t="s">
        <v>203</v>
      </c>
      <c r="D27" s="1" t="s">
        <v>204</v>
      </c>
      <c r="E27" s="12">
        <v>13394.62</v>
      </c>
      <c r="F27" s="210">
        <v>13394.62</v>
      </c>
      <c r="G27" s="211"/>
    </row>
    <row r="28" spans="1:7" ht="19.5" customHeight="1" thickBot="1">
      <c r="A28" s="1" t="s">
        <v>247</v>
      </c>
      <c r="B28" s="1" t="s">
        <v>248</v>
      </c>
      <c r="C28" s="1" t="s">
        <v>203</v>
      </c>
      <c r="D28" s="1" t="s">
        <v>204</v>
      </c>
      <c r="E28" s="12">
        <v>1024</v>
      </c>
      <c r="F28" s="210">
        <v>1024</v>
      </c>
      <c r="G28" s="211"/>
    </row>
    <row r="29" spans="1:7" ht="19.5" customHeight="1" thickBot="1">
      <c r="A29" s="1" t="s">
        <v>249</v>
      </c>
      <c r="B29" s="1" t="s">
        <v>250</v>
      </c>
      <c r="C29" s="1" t="s">
        <v>203</v>
      </c>
      <c r="D29" s="1" t="s">
        <v>204</v>
      </c>
      <c r="E29" s="12">
        <v>6226.99</v>
      </c>
      <c r="F29" s="210">
        <v>6226.99</v>
      </c>
      <c r="G29" s="211"/>
    </row>
    <row r="30" spans="1:7" ht="19.5" customHeight="1" thickBot="1">
      <c r="A30" s="1" t="s">
        <v>251</v>
      </c>
      <c r="B30" s="1" t="s">
        <v>252</v>
      </c>
      <c r="C30" s="1" t="s">
        <v>203</v>
      </c>
      <c r="D30" s="1" t="s">
        <v>204</v>
      </c>
      <c r="E30" s="12">
        <v>5514.63</v>
      </c>
      <c r="F30" s="210">
        <v>5514.63</v>
      </c>
      <c r="G30" s="211"/>
    </row>
    <row r="31" spans="1:7" ht="19.5" customHeight="1" thickBot="1">
      <c r="A31" s="1" t="s">
        <v>253</v>
      </c>
      <c r="B31" s="1" t="s">
        <v>254</v>
      </c>
      <c r="C31" s="1" t="s">
        <v>203</v>
      </c>
      <c r="D31" s="1" t="s">
        <v>204</v>
      </c>
      <c r="E31" s="12">
        <v>7963.22</v>
      </c>
      <c r="F31" s="210">
        <v>7963.22</v>
      </c>
      <c r="G31" s="211"/>
    </row>
    <row r="32" spans="1:7" ht="19.5" customHeight="1" thickBot="1">
      <c r="A32" s="1" t="s">
        <v>255</v>
      </c>
      <c r="B32" s="1" t="s">
        <v>256</v>
      </c>
      <c r="C32" s="1" t="s">
        <v>203</v>
      </c>
      <c r="D32" s="1" t="s">
        <v>204</v>
      </c>
      <c r="E32" s="12">
        <v>65078.66</v>
      </c>
      <c r="F32" s="210">
        <v>65078.66</v>
      </c>
      <c r="G32" s="211"/>
    </row>
    <row r="33" spans="1:7" ht="19.5" customHeight="1" thickBot="1">
      <c r="A33" s="1" t="s">
        <v>257</v>
      </c>
      <c r="B33" s="1" t="s">
        <v>258</v>
      </c>
      <c r="C33" s="1" t="s">
        <v>203</v>
      </c>
      <c r="D33" s="1" t="s">
        <v>204</v>
      </c>
      <c r="E33" s="12">
        <v>1854.44</v>
      </c>
      <c r="F33" s="210">
        <v>1854.44</v>
      </c>
      <c r="G33" s="211"/>
    </row>
    <row r="34" spans="1:7" ht="19.5" customHeight="1" thickBot="1">
      <c r="A34" s="1" t="s">
        <v>259</v>
      </c>
      <c r="B34" s="1" t="s">
        <v>260</v>
      </c>
      <c r="C34" s="1" t="s">
        <v>203</v>
      </c>
      <c r="D34" s="1" t="s">
        <v>204</v>
      </c>
      <c r="E34" s="12">
        <v>11912.45</v>
      </c>
      <c r="F34" s="210">
        <v>11912.45</v>
      </c>
      <c r="G34" s="211"/>
    </row>
    <row r="35" spans="1:7" ht="19.5" customHeight="1" thickBot="1">
      <c r="A35" s="1" t="s">
        <v>1412</v>
      </c>
      <c r="B35" s="1" t="s">
        <v>1413</v>
      </c>
      <c r="C35" s="1" t="s">
        <v>203</v>
      </c>
      <c r="D35" s="1" t="s">
        <v>204</v>
      </c>
      <c r="E35" s="12">
        <v>14485.46</v>
      </c>
      <c r="F35" s="210">
        <v>14485.46</v>
      </c>
      <c r="G35" s="211"/>
    </row>
    <row r="36" spans="1:7" ht="19.5" customHeight="1" thickBot="1">
      <c r="A36" s="1" t="s">
        <v>1290</v>
      </c>
      <c r="B36" s="1" t="s">
        <v>1291</v>
      </c>
      <c r="C36" s="1" t="s">
        <v>203</v>
      </c>
      <c r="D36" s="1" t="s">
        <v>204</v>
      </c>
      <c r="E36" s="12">
        <v>4753.6899999999996</v>
      </c>
      <c r="F36" s="210">
        <v>4753.6899999999996</v>
      </c>
      <c r="G36" s="211"/>
    </row>
    <row r="37" spans="1:7" ht="19.5" customHeight="1" thickBot="1">
      <c r="A37" s="1" t="s">
        <v>1395</v>
      </c>
      <c r="B37" s="1" t="s">
        <v>1396</v>
      </c>
      <c r="C37" s="1" t="s">
        <v>203</v>
      </c>
      <c r="D37" s="1" t="s">
        <v>204</v>
      </c>
      <c r="E37" s="12">
        <v>15418.06</v>
      </c>
      <c r="F37" s="210">
        <v>15418.06</v>
      </c>
      <c r="G37" s="211"/>
    </row>
    <row r="38" spans="1:7" ht="19.5" customHeight="1" thickBot="1">
      <c r="A38" s="1" t="s">
        <v>263</v>
      </c>
      <c r="B38" s="1" t="s">
        <v>264</v>
      </c>
      <c r="C38" s="1" t="s">
        <v>203</v>
      </c>
      <c r="D38" s="1" t="s">
        <v>204</v>
      </c>
      <c r="E38" s="12">
        <v>5868.51</v>
      </c>
      <c r="F38" s="210">
        <v>5868.51</v>
      </c>
      <c r="G38" s="211"/>
    </row>
    <row r="39" spans="1:7" ht="19.5" customHeight="1" thickBot="1">
      <c r="A39" s="203" t="s">
        <v>84</v>
      </c>
      <c r="B39" s="202"/>
      <c r="C39" s="202"/>
      <c r="D39" s="202"/>
      <c r="E39" s="11">
        <v>753503.74</v>
      </c>
      <c r="F39" s="210">
        <v>753503.74</v>
      </c>
      <c r="G39" s="211"/>
    </row>
    <row r="40" spans="1:7" ht="19.5" customHeight="1">
      <c r="A40" s="209"/>
      <c r="B40" s="209"/>
      <c r="C40" s="209"/>
      <c r="D40" s="209"/>
      <c r="E40" s="209"/>
      <c r="F40" s="209"/>
      <c r="G40" s="209"/>
    </row>
    <row r="41" spans="1:7" ht="19.5" customHeight="1"/>
    <row r="42" spans="1:7" ht="19.5" customHeight="1"/>
    <row r="43" spans="1:7" ht="19.5" customHeight="1"/>
    <row r="44" spans="1:7" ht="19.5" customHeight="1"/>
    <row r="45" spans="1:7" ht="19.5" customHeight="1"/>
  </sheetData>
  <mergeCells count="42">
    <mergeCell ref="F30:G30"/>
    <mergeCell ref="A40:G40"/>
    <mergeCell ref="F31:G31"/>
    <mergeCell ref="F32:G32"/>
    <mergeCell ref="F33:G33"/>
    <mergeCell ref="F34:G34"/>
    <mergeCell ref="A39:D39"/>
    <mergeCell ref="F35:G35"/>
    <mergeCell ref="F36:G36"/>
    <mergeCell ref="F37:G37"/>
    <mergeCell ref="F38:G38"/>
    <mergeCell ref="F39:G39"/>
    <mergeCell ref="F27:G27"/>
    <mergeCell ref="F28:G28"/>
    <mergeCell ref="F29:G29"/>
    <mergeCell ref="F24:G24"/>
    <mergeCell ref="F25:G25"/>
    <mergeCell ref="F26:G26"/>
    <mergeCell ref="F21:G21"/>
    <mergeCell ref="F22:G22"/>
    <mergeCell ref="F23:G23"/>
    <mergeCell ref="F18:G18"/>
    <mergeCell ref="F19:G19"/>
    <mergeCell ref="F20:G20"/>
    <mergeCell ref="F15:G15"/>
    <mergeCell ref="F16:G16"/>
    <mergeCell ref="F17:G17"/>
    <mergeCell ref="F12:G12"/>
    <mergeCell ref="F13:G13"/>
    <mergeCell ref="F14:G14"/>
    <mergeCell ref="F9:G9"/>
    <mergeCell ref="F10:G10"/>
    <mergeCell ref="F11:G11"/>
    <mergeCell ref="F6:G6"/>
    <mergeCell ref="F7:G7"/>
    <mergeCell ref="F8:G8"/>
    <mergeCell ref="A1:G1"/>
    <mergeCell ref="A2:B2"/>
    <mergeCell ref="A3:G3"/>
    <mergeCell ref="A4:D5"/>
    <mergeCell ref="E4:G4"/>
    <mergeCell ref="F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DD1B-FE9E-46D7-B675-2F2B26EAB7D3}">
  <sheetPr>
    <tabColor rgb="FF92D050"/>
  </sheetPr>
  <dimension ref="A1:S47"/>
  <sheetViews>
    <sheetView workbookViewId="0">
      <selection activeCell="A13" sqref="A13:XFD13"/>
    </sheetView>
  </sheetViews>
  <sheetFormatPr defaultRowHeight="13.2"/>
  <cols>
    <col min="3" max="3" width="38.44140625" bestFit="1" customWidth="1"/>
    <col min="8" max="8" width="9.44140625" bestFit="1" customWidth="1"/>
    <col min="10" max="10" width="13.33203125" style="15" bestFit="1" customWidth="1"/>
    <col min="12" max="12" width="13.33203125" bestFit="1" customWidth="1"/>
    <col min="13" max="13" width="16.109375" style="15" customWidth="1"/>
    <col min="14" max="14" width="14.88671875" customWidth="1"/>
    <col min="16" max="16" width="17.109375" customWidth="1"/>
    <col min="17" max="18" width="13.109375" bestFit="1" customWidth="1"/>
    <col min="19" max="19" width="12.6640625" bestFit="1" customWidth="1"/>
  </cols>
  <sheetData>
    <row r="1" spans="1:19" ht="13.8">
      <c r="A1" s="102" t="s">
        <v>291</v>
      </c>
      <c r="B1" s="102" t="s">
        <v>292</v>
      </c>
      <c r="C1" s="102" t="s">
        <v>293</v>
      </c>
      <c r="D1" s="102" t="s">
        <v>294</v>
      </c>
      <c r="E1" s="102" t="s">
        <v>295</v>
      </c>
      <c r="F1" s="102" t="s">
        <v>296</v>
      </c>
      <c r="G1" s="102" t="s">
        <v>297</v>
      </c>
      <c r="H1" s="102"/>
    </row>
    <row r="2" spans="1:19" ht="13.8">
      <c r="A2" s="102"/>
      <c r="B2" s="102">
        <v>7312</v>
      </c>
      <c r="C2" s="102"/>
      <c r="D2" s="102"/>
      <c r="E2" s="102"/>
      <c r="F2" s="102"/>
      <c r="G2" s="102"/>
      <c r="H2" s="102"/>
    </row>
    <row r="3" spans="1:19" ht="14.4">
      <c r="A3" s="102" t="s">
        <v>299</v>
      </c>
      <c r="B3" s="102" t="s">
        <v>300</v>
      </c>
      <c r="C3" s="102" t="s">
        <v>301</v>
      </c>
      <c r="D3" s="102" t="s">
        <v>297</v>
      </c>
      <c r="E3" s="102" t="s">
        <v>290</v>
      </c>
      <c r="F3" s="102" t="s">
        <v>294</v>
      </c>
      <c r="G3" s="102" t="s">
        <v>295</v>
      </c>
      <c r="H3" s="102" t="s">
        <v>302</v>
      </c>
      <c r="I3" s="102" t="s">
        <v>303</v>
      </c>
      <c r="J3" s="103" t="s">
        <v>304</v>
      </c>
      <c r="K3" s="102" t="s">
        <v>305</v>
      </c>
      <c r="L3" s="102"/>
      <c r="M3" s="148" t="s">
        <v>65</v>
      </c>
      <c r="N3" s="104" t="s">
        <v>317</v>
      </c>
    </row>
    <row r="4" spans="1:19" ht="14.4">
      <c r="N4" s="104" t="s">
        <v>313</v>
      </c>
      <c r="O4" s="181" t="s">
        <v>1507</v>
      </c>
    </row>
    <row r="6" spans="1:19" ht="14.4">
      <c r="A6" t="s">
        <v>306</v>
      </c>
      <c r="B6" t="s">
        <v>1508</v>
      </c>
      <c r="C6" t="s">
        <v>312</v>
      </c>
      <c r="D6" t="s">
        <v>307</v>
      </c>
      <c r="E6" t="s">
        <v>298</v>
      </c>
      <c r="H6" t="s">
        <v>1509</v>
      </c>
      <c r="I6" t="s">
        <v>308</v>
      </c>
      <c r="J6" s="15">
        <v>178171.48</v>
      </c>
      <c r="K6" t="s">
        <v>309</v>
      </c>
      <c r="M6" s="15">
        <f>J6+J7</f>
        <v>358839.74</v>
      </c>
      <c r="N6" s="104" t="s">
        <v>314</v>
      </c>
      <c r="O6" s="104"/>
    </row>
    <row r="7" spans="1:19" ht="14.4">
      <c r="A7" t="s">
        <v>306</v>
      </c>
      <c r="B7" t="s">
        <v>1510</v>
      </c>
      <c r="C7" t="s">
        <v>312</v>
      </c>
      <c r="D7" t="s">
        <v>307</v>
      </c>
      <c r="E7" t="s">
        <v>298</v>
      </c>
      <c r="H7" t="s">
        <v>1511</v>
      </c>
      <c r="I7" t="s">
        <v>308</v>
      </c>
      <c r="J7" s="15">
        <v>180668.26</v>
      </c>
      <c r="K7" t="s">
        <v>309</v>
      </c>
      <c r="N7" s="104"/>
      <c r="O7" s="104"/>
    </row>
    <row r="8" spans="1:19" ht="14.4">
      <c r="N8" s="104"/>
      <c r="O8" s="104"/>
    </row>
    <row r="9" spans="1:19" ht="14.4">
      <c r="A9" t="s">
        <v>310</v>
      </c>
      <c r="B9" t="s">
        <v>1512</v>
      </c>
      <c r="C9" t="s">
        <v>1513</v>
      </c>
      <c r="D9" t="s">
        <v>307</v>
      </c>
      <c r="E9" t="s">
        <v>298</v>
      </c>
      <c r="G9" t="s">
        <v>1514</v>
      </c>
      <c r="H9" t="s">
        <v>1515</v>
      </c>
      <c r="I9" t="s">
        <v>308</v>
      </c>
      <c r="J9" s="15">
        <v>90115.520000000004</v>
      </c>
      <c r="M9" s="15">
        <f>SUM(J9:J24)</f>
        <v>7707609.5199999996</v>
      </c>
      <c r="N9" s="104" t="s">
        <v>1485</v>
      </c>
      <c r="O9" s="104"/>
    </row>
    <row r="10" spans="1:19" ht="14.4">
      <c r="A10" t="s">
        <v>306</v>
      </c>
      <c r="B10" t="s">
        <v>1516</v>
      </c>
      <c r="C10" t="s">
        <v>1517</v>
      </c>
      <c r="D10" t="s">
        <v>307</v>
      </c>
      <c r="E10" t="s">
        <v>298</v>
      </c>
      <c r="F10" t="s">
        <v>1478</v>
      </c>
      <c r="H10" t="s">
        <v>1515</v>
      </c>
      <c r="I10" t="s">
        <v>308</v>
      </c>
      <c r="J10" s="15">
        <v>1755</v>
      </c>
      <c r="K10" t="s">
        <v>309</v>
      </c>
      <c r="N10" s="104"/>
      <c r="O10" s="104"/>
    </row>
    <row r="11" spans="1:19" ht="14.4">
      <c r="A11" t="s">
        <v>306</v>
      </c>
      <c r="B11" t="s">
        <v>1516</v>
      </c>
      <c r="C11" t="s">
        <v>1518</v>
      </c>
      <c r="D11" t="s">
        <v>307</v>
      </c>
      <c r="E11" t="s">
        <v>298</v>
      </c>
      <c r="F11" t="s">
        <v>1478</v>
      </c>
      <c r="H11" t="s">
        <v>1515</v>
      </c>
      <c r="I11" t="s">
        <v>308</v>
      </c>
      <c r="J11" s="15">
        <v>5515</v>
      </c>
      <c r="K11" t="s">
        <v>309</v>
      </c>
      <c r="N11" s="104"/>
      <c r="O11" s="104"/>
    </row>
    <row r="12" spans="1:19" ht="15" thickBot="1">
      <c r="A12" t="s">
        <v>306</v>
      </c>
      <c r="B12" t="s">
        <v>1516</v>
      </c>
      <c r="C12" t="s">
        <v>1519</v>
      </c>
      <c r="D12" t="s">
        <v>307</v>
      </c>
      <c r="E12" t="s">
        <v>298</v>
      </c>
      <c r="F12" t="s">
        <v>1478</v>
      </c>
      <c r="H12" t="s">
        <v>1515</v>
      </c>
      <c r="I12" t="s">
        <v>308</v>
      </c>
      <c r="J12" s="15">
        <v>166297</v>
      </c>
      <c r="K12" t="s">
        <v>309</v>
      </c>
      <c r="N12" s="104"/>
      <c r="O12" s="104"/>
      <c r="P12" s="7">
        <v>8708984.6400000006</v>
      </c>
      <c r="Q12" s="7">
        <v>5017017.8099999996</v>
      </c>
      <c r="R12" s="7">
        <v>5724017.8099999996</v>
      </c>
      <c r="S12" s="123">
        <f>SUM(P12:R12)</f>
        <v>19450020.259999998</v>
      </c>
    </row>
    <row r="13" spans="1:19" ht="14.4">
      <c r="A13" t="s">
        <v>306</v>
      </c>
      <c r="B13" t="s">
        <v>1516</v>
      </c>
      <c r="C13" t="s">
        <v>1520</v>
      </c>
      <c r="D13" t="s">
        <v>307</v>
      </c>
      <c r="E13" t="s">
        <v>298</v>
      </c>
      <c r="F13" t="s">
        <v>1521</v>
      </c>
      <c r="H13" t="s">
        <v>1515</v>
      </c>
      <c r="I13" t="s">
        <v>308</v>
      </c>
      <c r="J13" s="15">
        <v>3255417</v>
      </c>
      <c r="K13" t="s">
        <v>309</v>
      </c>
      <c r="N13" s="104"/>
      <c r="O13" s="104"/>
      <c r="P13" s="107">
        <f>M6+M9+M26</f>
        <v>8708984.6400000006</v>
      </c>
      <c r="Q13" s="107">
        <f>M30+M32</f>
        <v>5017017.8099999996</v>
      </c>
      <c r="R13" s="107">
        <f>M35+M40</f>
        <v>5724017.8100000005</v>
      </c>
    </row>
    <row r="14" spans="1:19" ht="14.4">
      <c r="A14" t="s">
        <v>306</v>
      </c>
      <c r="B14" t="s">
        <v>1516</v>
      </c>
      <c r="C14" t="s">
        <v>1522</v>
      </c>
      <c r="D14" t="s">
        <v>307</v>
      </c>
      <c r="E14" t="s">
        <v>298</v>
      </c>
      <c r="F14" t="s">
        <v>1478</v>
      </c>
      <c r="H14" t="s">
        <v>1515</v>
      </c>
      <c r="I14" t="s">
        <v>308</v>
      </c>
      <c r="J14" s="15">
        <v>13000</v>
      </c>
      <c r="K14" t="s">
        <v>309</v>
      </c>
      <c r="N14" s="104"/>
      <c r="O14" s="104"/>
      <c r="R14" s="107"/>
    </row>
    <row r="15" spans="1:19" ht="14.4">
      <c r="A15" t="s">
        <v>306</v>
      </c>
      <c r="B15" t="s">
        <v>1516</v>
      </c>
      <c r="C15" t="s">
        <v>1523</v>
      </c>
      <c r="D15" t="s">
        <v>307</v>
      </c>
      <c r="E15" t="s">
        <v>298</v>
      </c>
      <c r="F15" t="s">
        <v>1478</v>
      </c>
      <c r="H15" t="s">
        <v>1515</v>
      </c>
      <c r="I15" t="s">
        <v>308</v>
      </c>
      <c r="J15" s="15">
        <v>20000</v>
      </c>
      <c r="K15" t="s">
        <v>309</v>
      </c>
      <c r="N15" s="104"/>
      <c r="O15" s="104"/>
    </row>
    <row r="16" spans="1:19" ht="14.4">
      <c r="A16" t="s">
        <v>306</v>
      </c>
      <c r="B16" t="s">
        <v>1516</v>
      </c>
      <c r="C16" t="s">
        <v>1525</v>
      </c>
      <c r="D16" t="s">
        <v>307</v>
      </c>
      <c r="E16" t="s">
        <v>298</v>
      </c>
      <c r="F16" t="s">
        <v>1478</v>
      </c>
      <c r="H16" t="s">
        <v>1515</v>
      </c>
      <c r="I16" t="s">
        <v>308</v>
      </c>
      <c r="J16" s="15">
        <v>107510</v>
      </c>
      <c r="K16" t="s">
        <v>309</v>
      </c>
      <c r="N16" s="104"/>
      <c r="O16" s="104"/>
      <c r="P16">
        <f>19477057.76</f>
        <v>19477057.760000002</v>
      </c>
      <c r="Q16" t="s">
        <v>1581</v>
      </c>
    </row>
    <row r="17" spans="1:18" ht="14.4">
      <c r="A17" t="s">
        <v>306</v>
      </c>
      <c r="B17" t="s">
        <v>1516</v>
      </c>
      <c r="C17" t="s">
        <v>1526</v>
      </c>
      <c r="D17" t="s">
        <v>307</v>
      </c>
      <c r="E17" t="s">
        <v>298</v>
      </c>
      <c r="F17" t="s">
        <v>1478</v>
      </c>
      <c r="H17" t="s">
        <v>1515</v>
      </c>
      <c r="I17" t="s">
        <v>308</v>
      </c>
      <c r="J17" s="15">
        <v>200000</v>
      </c>
      <c r="K17" t="s">
        <v>309</v>
      </c>
      <c r="N17" s="104"/>
      <c r="O17" s="104"/>
      <c r="P17">
        <f>P16-S12</f>
        <v>27037.500000003725</v>
      </c>
      <c r="Q17" t="s">
        <v>1261</v>
      </c>
      <c r="R17" s="107"/>
    </row>
    <row r="18" spans="1:18" ht="14.4">
      <c r="A18" t="s">
        <v>306</v>
      </c>
      <c r="B18" t="s">
        <v>1516</v>
      </c>
      <c r="C18" t="s">
        <v>1527</v>
      </c>
      <c r="D18" t="s">
        <v>307</v>
      </c>
      <c r="E18" t="s">
        <v>298</v>
      </c>
      <c r="F18" t="s">
        <v>1478</v>
      </c>
      <c r="H18" t="s">
        <v>1515</v>
      </c>
      <c r="I18" t="s">
        <v>308</v>
      </c>
      <c r="J18" s="15">
        <v>250000</v>
      </c>
      <c r="K18" t="s">
        <v>309</v>
      </c>
      <c r="N18" s="104"/>
      <c r="O18" s="104"/>
      <c r="P18" s="191"/>
    </row>
    <row r="19" spans="1:18" ht="14.4">
      <c r="A19" t="s">
        <v>306</v>
      </c>
      <c r="B19" t="s">
        <v>1516</v>
      </c>
      <c r="C19" t="s">
        <v>1528</v>
      </c>
      <c r="D19" t="s">
        <v>307</v>
      </c>
      <c r="E19" t="s">
        <v>298</v>
      </c>
      <c r="F19" t="s">
        <v>1478</v>
      </c>
      <c r="H19" t="s">
        <v>1515</v>
      </c>
      <c r="I19" t="s">
        <v>308</v>
      </c>
      <c r="J19" s="15">
        <v>400000</v>
      </c>
      <c r="K19" t="s">
        <v>309</v>
      </c>
      <c r="N19" s="104"/>
      <c r="O19" s="104"/>
      <c r="P19" s="191"/>
    </row>
    <row r="20" spans="1:18" ht="14.4">
      <c r="A20" t="s">
        <v>306</v>
      </c>
      <c r="B20" t="s">
        <v>1516</v>
      </c>
      <c r="C20" t="s">
        <v>1530</v>
      </c>
      <c r="D20" t="s">
        <v>307</v>
      </c>
      <c r="E20" t="s">
        <v>298</v>
      </c>
      <c r="F20" t="s">
        <v>1478</v>
      </c>
      <c r="H20" t="s">
        <v>1515</v>
      </c>
      <c r="I20" t="s">
        <v>308</v>
      </c>
      <c r="J20" s="15">
        <v>150000</v>
      </c>
      <c r="K20" t="s">
        <v>309</v>
      </c>
      <c r="N20" s="104"/>
      <c r="O20" s="104"/>
      <c r="P20" s="191"/>
    </row>
    <row r="21" spans="1:18" ht="14.4">
      <c r="A21" t="s">
        <v>306</v>
      </c>
      <c r="B21" t="s">
        <v>1516</v>
      </c>
      <c r="C21" t="s">
        <v>1531</v>
      </c>
      <c r="D21" t="s">
        <v>307</v>
      </c>
      <c r="E21" t="s">
        <v>298</v>
      </c>
      <c r="F21" t="s">
        <v>1478</v>
      </c>
      <c r="H21" t="s">
        <v>1515</v>
      </c>
      <c r="I21" t="s">
        <v>308</v>
      </c>
      <c r="J21" s="15">
        <v>198000</v>
      </c>
      <c r="K21" t="s">
        <v>309</v>
      </c>
      <c r="N21" s="104"/>
      <c r="O21" s="104"/>
    </row>
    <row r="22" spans="1:18" ht="14.4">
      <c r="A22" t="s">
        <v>306</v>
      </c>
      <c r="B22" t="s">
        <v>1516</v>
      </c>
      <c r="C22" t="s">
        <v>1532</v>
      </c>
      <c r="D22" t="s">
        <v>307</v>
      </c>
      <c r="E22" t="s">
        <v>298</v>
      </c>
      <c r="F22" t="s">
        <v>1478</v>
      </c>
      <c r="H22" t="s">
        <v>1515</v>
      </c>
      <c r="I22" t="s">
        <v>308</v>
      </c>
      <c r="J22" s="15">
        <v>750000</v>
      </c>
      <c r="K22" t="s">
        <v>309</v>
      </c>
      <c r="N22" s="104"/>
      <c r="O22" s="104"/>
    </row>
    <row r="23" spans="1:18" ht="14.4">
      <c r="A23" t="s">
        <v>306</v>
      </c>
      <c r="B23" t="s">
        <v>1516</v>
      </c>
      <c r="C23" t="s">
        <v>1533</v>
      </c>
      <c r="D23" t="s">
        <v>307</v>
      </c>
      <c r="E23" t="s">
        <v>298</v>
      </c>
      <c r="F23" t="s">
        <v>1478</v>
      </c>
      <c r="H23" t="s">
        <v>1515</v>
      </c>
      <c r="I23" t="s">
        <v>308</v>
      </c>
      <c r="J23" s="15">
        <v>1000000</v>
      </c>
      <c r="K23" t="s">
        <v>309</v>
      </c>
      <c r="N23" s="104"/>
      <c r="O23" s="104"/>
    </row>
    <row r="24" spans="1:18" ht="14.4">
      <c r="A24" t="s">
        <v>306</v>
      </c>
      <c r="B24" t="s">
        <v>1516</v>
      </c>
      <c r="C24" t="s">
        <v>1534</v>
      </c>
      <c r="D24" t="s">
        <v>307</v>
      </c>
      <c r="E24" t="s">
        <v>298</v>
      </c>
      <c r="F24" t="s">
        <v>1478</v>
      </c>
      <c r="H24" t="s">
        <v>1515</v>
      </c>
      <c r="I24" t="s">
        <v>308</v>
      </c>
      <c r="J24" s="15">
        <v>1100000</v>
      </c>
      <c r="K24" t="s">
        <v>309</v>
      </c>
      <c r="N24" s="104"/>
      <c r="O24" s="104"/>
    </row>
    <row r="25" spans="1:18" ht="14.4">
      <c r="O25" s="104"/>
    </row>
    <row r="26" spans="1:18" ht="14.4">
      <c r="A26" t="s">
        <v>306</v>
      </c>
      <c r="B26" t="s">
        <v>1516</v>
      </c>
      <c r="C26" t="s">
        <v>1524</v>
      </c>
      <c r="D26" t="s">
        <v>307</v>
      </c>
      <c r="E26" t="s">
        <v>298</v>
      </c>
      <c r="F26" t="s">
        <v>1478</v>
      </c>
      <c r="H26" t="s">
        <v>1515</v>
      </c>
      <c r="I26" t="s">
        <v>308</v>
      </c>
      <c r="J26" s="15">
        <v>21632</v>
      </c>
      <c r="K26" t="s">
        <v>309</v>
      </c>
      <c r="M26" s="15">
        <f>J26+J27+J28</f>
        <v>642535.38</v>
      </c>
      <c r="N26" s="104" t="s">
        <v>315</v>
      </c>
      <c r="O26" s="104"/>
    </row>
    <row r="27" spans="1:18" ht="14.4">
      <c r="A27" t="s">
        <v>306</v>
      </c>
      <c r="B27" t="s">
        <v>1516</v>
      </c>
      <c r="C27" t="s">
        <v>1529</v>
      </c>
      <c r="D27" t="s">
        <v>307</v>
      </c>
      <c r="E27" t="s">
        <v>298</v>
      </c>
      <c r="F27" t="s">
        <v>1478</v>
      </c>
      <c r="G27" t="s">
        <v>1477</v>
      </c>
      <c r="H27" t="s">
        <v>1515</v>
      </c>
      <c r="I27" t="s">
        <v>308</v>
      </c>
      <c r="J27" s="15">
        <v>594939</v>
      </c>
      <c r="K27" t="s">
        <v>309</v>
      </c>
      <c r="N27" s="104"/>
      <c r="O27" s="104"/>
    </row>
    <row r="28" spans="1:18" ht="14.4">
      <c r="A28" t="s">
        <v>310</v>
      </c>
      <c r="B28" t="s">
        <v>1541</v>
      </c>
      <c r="C28" t="s">
        <v>1542</v>
      </c>
      <c r="D28" t="s">
        <v>307</v>
      </c>
      <c r="E28" t="s">
        <v>298</v>
      </c>
      <c r="H28" t="s">
        <v>1543</v>
      </c>
      <c r="I28" t="s">
        <v>308</v>
      </c>
      <c r="J28" s="15">
        <v>25964.38</v>
      </c>
      <c r="K28" t="s">
        <v>309</v>
      </c>
      <c r="L28" t="s">
        <v>1260</v>
      </c>
      <c r="N28" s="104"/>
      <c r="O28" s="104"/>
    </row>
    <row r="29" spans="1:18" ht="14.4">
      <c r="N29" s="104"/>
      <c r="O29" s="104"/>
    </row>
    <row r="30" spans="1:18" ht="14.4">
      <c r="A30" t="s">
        <v>310</v>
      </c>
      <c r="B30" t="s">
        <v>1535</v>
      </c>
      <c r="C30" t="s">
        <v>1536</v>
      </c>
      <c r="D30" t="s">
        <v>307</v>
      </c>
      <c r="E30" t="s">
        <v>298</v>
      </c>
      <c r="G30" t="s">
        <v>311</v>
      </c>
      <c r="H30" t="s">
        <v>1537</v>
      </c>
      <c r="I30" t="s">
        <v>308</v>
      </c>
      <c r="J30" s="15">
        <v>5000000</v>
      </c>
      <c r="K30" t="s">
        <v>309</v>
      </c>
      <c r="M30" s="15">
        <f>J30</f>
        <v>5000000</v>
      </c>
      <c r="N30" s="104" t="s">
        <v>1538</v>
      </c>
      <c r="O30" s="104"/>
    </row>
    <row r="31" spans="1:18" ht="14.4">
      <c r="N31" s="104"/>
      <c r="O31" s="104"/>
    </row>
    <row r="32" spans="1:18">
      <c r="M32" s="15">
        <f>J33</f>
        <v>17017.810000000001</v>
      </c>
      <c r="N32" s="101" t="s">
        <v>1544</v>
      </c>
    </row>
    <row r="33" spans="1:15" ht="14.4">
      <c r="A33" t="s">
        <v>310</v>
      </c>
      <c r="B33" t="s">
        <v>1541</v>
      </c>
      <c r="C33" t="s">
        <v>1542</v>
      </c>
      <c r="D33" t="s">
        <v>307</v>
      </c>
      <c r="E33" t="s">
        <v>298</v>
      </c>
      <c r="G33" t="s">
        <v>311</v>
      </c>
      <c r="H33" t="s">
        <v>1543</v>
      </c>
      <c r="I33" t="s">
        <v>308</v>
      </c>
      <c r="J33">
        <v>17017.810000000001</v>
      </c>
      <c r="K33" t="s">
        <v>309</v>
      </c>
      <c r="L33" t="s">
        <v>1258</v>
      </c>
      <c r="N33" s="104"/>
      <c r="O33" s="104"/>
    </row>
    <row r="34" spans="1:15" ht="14.4">
      <c r="N34" s="104"/>
      <c r="O34" s="104"/>
    </row>
    <row r="35" spans="1:15" ht="14.4">
      <c r="A35" t="s">
        <v>310</v>
      </c>
      <c r="B35" t="s">
        <v>1539</v>
      </c>
      <c r="C35" t="s">
        <v>1540</v>
      </c>
      <c r="D35" t="s">
        <v>307</v>
      </c>
      <c r="E35" t="s">
        <v>298</v>
      </c>
      <c r="H35" t="s">
        <v>1515</v>
      </c>
      <c r="I35" t="s">
        <v>308</v>
      </c>
      <c r="J35" s="15">
        <v>1000000</v>
      </c>
      <c r="K35" t="s">
        <v>309</v>
      </c>
      <c r="M35" s="15">
        <f>J35+J36+L37</f>
        <v>5063000</v>
      </c>
      <c r="N35" s="104" t="s">
        <v>1486</v>
      </c>
      <c r="O35" s="104"/>
    </row>
    <row r="36" spans="1:15" ht="14.4">
      <c r="A36" t="s">
        <v>310</v>
      </c>
      <c r="B36" t="s">
        <v>1547</v>
      </c>
      <c r="C36" t="s">
        <v>1548</v>
      </c>
      <c r="D36" t="s">
        <v>307</v>
      </c>
      <c r="E36" t="s">
        <v>298</v>
      </c>
      <c r="H36" t="s">
        <v>1549</v>
      </c>
      <c r="I36" t="s">
        <v>308</v>
      </c>
      <c r="J36" s="15">
        <v>1563000</v>
      </c>
      <c r="K36" t="s">
        <v>309</v>
      </c>
      <c r="N36" s="104"/>
      <c r="O36" s="104"/>
    </row>
    <row r="37" spans="1:15">
      <c r="K37" s="15"/>
      <c r="L37" s="15">
        <v>2500000</v>
      </c>
    </row>
    <row r="38" spans="1:15">
      <c r="A38" t="s">
        <v>310</v>
      </c>
      <c r="B38" t="s">
        <v>1550</v>
      </c>
      <c r="C38" t="s">
        <v>1551</v>
      </c>
      <c r="D38" t="s">
        <v>307</v>
      </c>
      <c r="E38" t="s">
        <v>298</v>
      </c>
      <c r="H38" t="s">
        <v>1537</v>
      </c>
      <c r="I38" t="s">
        <v>308</v>
      </c>
      <c r="J38" s="15">
        <v>3144000</v>
      </c>
      <c r="L38" t="s">
        <v>545</v>
      </c>
    </row>
    <row r="39" spans="1:15">
      <c r="A39" t="s">
        <v>310</v>
      </c>
      <c r="B39" t="s">
        <v>1541</v>
      </c>
      <c r="C39" t="s">
        <v>1542</v>
      </c>
      <c r="D39" t="s">
        <v>307</v>
      </c>
      <c r="E39" t="s">
        <v>298</v>
      </c>
      <c r="H39" t="s">
        <v>1543</v>
      </c>
      <c r="I39" t="s">
        <v>308</v>
      </c>
      <c r="J39">
        <v>17017.810000000001</v>
      </c>
      <c r="K39" s="15" t="s">
        <v>309</v>
      </c>
    </row>
    <row r="40" spans="1:15" ht="14.4">
      <c r="K40" t="s">
        <v>309</v>
      </c>
      <c r="L40" t="s">
        <v>1259</v>
      </c>
      <c r="M40" s="15">
        <f>J38-L37+J39</f>
        <v>661017.81000000006</v>
      </c>
      <c r="N40" s="104" t="s">
        <v>1552</v>
      </c>
    </row>
    <row r="41" spans="1:15">
      <c r="A41" t="s">
        <v>310</v>
      </c>
      <c r="B41" t="s">
        <v>1545</v>
      </c>
      <c r="C41" t="s">
        <v>1546</v>
      </c>
      <c r="D41" t="s">
        <v>307</v>
      </c>
      <c r="E41" t="s">
        <v>298</v>
      </c>
      <c r="H41" s="188">
        <v>45883</v>
      </c>
      <c r="I41" t="s">
        <v>308</v>
      </c>
      <c r="J41">
        <v>27037.5</v>
      </c>
    </row>
    <row r="42" spans="1:15">
      <c r="K42" t="s">
        <v>309</v>
      </c>
      <c r="M42" s="15">
        <f>J41</f>
        <v>27037.5</v>
      </c>
      <c r="N42" s="101" t="s">
        <v>1578</v>
      </c>
    </row>
    <row r="46" spans="1:15">
      <c r="J46"/>
      <c r="M46" s="15">
        <f>SUM(M4:M45)</f>
        <v>19477057.760000002</v>
      </c>
    </row>
    <row r="47" spans="1:15">
      <c r="M4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BF7C-DABF-4513-89C4-77C41DE6BC12}">
  <sheetPr>
    <tabColor rgb="FF92D050"/>
  </sheetPr>
  <dimension ref="A1:K546"/>
  <sheetViews>
    <sheetView workbookViewId="0">
      <selection activeCell="A13" sqref="A13:XFD13"/>
    </sheetView>
  </sheetViews>
  <sheetFormatPr defaultRowHeight="12.75" customHeight="1"/>
  <cols>
    <col min="1" max="1" width="12.44140625" bestFit="1" customWidth="1"/>
    <col min="2" max="2" width="33.44140625" bestFit="1" customWidth="1"/>
    <col min="5" max="5" width="30" bestFit="1" customWidth="1"/>
    <col min="6" max="6" width="6.88671875" bestFit="1" customWidth="1"/>
    <col min="7" max="7" width="16.109375" bestFit="1" customWidth="1"/>
    <col min="9" max="9" width="15.33203125" bestFit="1" customWidth="1"/>
    <col min="11" max="11" width="16" bestFit="1" customWidth="1"/>
  </cols>
  <sheetData>
    <row r="1" spans="1:9" ht="24" customHeight="1">
      <c r="A1" s="215" t="s">
        <v>325</v>
      </c>
      <c r="B1" s="200"/>
      <c r="C1" s="200"/>
      <c r="D1" s="200"/>
      <c r="E1" s="200"/>
      <c r="F1" s="200"/>
      <c r="G1" s="200"/>
    </row>
    <row r="2" spans="1:9" ht="13.5" customHeight="1">
      <c r="A2" s="216" t="s">
        <v>1430</v>
      </c>
      <c r="B2" s="200"/>
      <c r="C2" s="200"/>
      <c r="D2" s="200"/>
      <c r="E2" s="200"/>
      <c r="F2" s="200"/>
      <c r="G2" s="200"/>
    </row>
    <row r="3" spans="1:9" ht="13.5" customHeight="1">
      <c r="A3" s="217" t="s">
        <v>326</v>
      </c>
      <c r="B3" s="200"/>
      <c r="C3" s="200"/>
      <c r="D3" s="200"/>
      <c r="E3" s="200"/>
      <c r="F3" s="200"/>
      <c r="G3" s="200"/>
    </row>
    <row r="4" spans="1:9" ht="13.5" customHeight="1">
      <c r="A4" s="200"/>
      <c r="B4" s="200"/>
      <c r="C4" s="200"/>
      <c r="D4" s="200"/>
      <c r="E4" s="200"/>
      <c r="F4" s="200"/>
      <c r="G4" s="200"/>
    </row>
    <row r="5" spans="1:9" ht="13.5" customHeight="1">
      <c r="A5" s="200"/>
      <c r="B5" s="200"/>
      <c r="C5" s="200"/>
      <c r="D5" s="200"/>
      <c r="E5" s="200"/>
      <c r="F5" s="200"/>
      <c r="G5" s="200"/>
    </row>
    <row r="6" spans="1:9" ht="13.5" customHeight="1" thickBot="1">
      <c r="A6" s="217" t="s">
        <v>327</v>
      </c>
      <c r="B6" s="200"/>
      <c r="C6" s="200"/>
      <c r="D6" s="200"/>
      <c r="E6" s="200"/>
      <c r="F6" s="200"/>
      <c r="G6" s="200"/>
    </row>
    <row r="7" spans="1:9" ht="13.5" customHeight="1">
      <c r="A7" s="109" t="s">
        <v>328</v>
      </c>
      <c r="B7" s="109" t="s">
        <v>329</v>
      </c>
      <c r="C7" s="109" t="s">
        <v>330</v>
      </c>
      <c r="D7" s="109" t="s">
        <v>331</v>
      </c>
      <c r="E7" s="109" t="s">
        <v>332</v>
      </c>
      <c r="F7" s="109" t="s">
        <v>1</v>
      </c>
      <c r="G7" s="109" t="s">
        <v>333</v>
      </c>
      <c r="I7" s="145" t="s">
        <v>1429</v>
      </c>
    </row>
    <row r="8" spans="1:9" ht="13.5" hidden="1" customHeight="1" thickBot="1">
      <c r="A8" s="110" t="s">
        <v>334</v>
      </c>
      <c r="B8" s="110" t="s">
        <v>335</v>
      </c>
      <c r="C8" s="110" t="s">
        <v>336</v>
      </c>
      <c r="D8" s="110" t="s">
        <v>337</v>
      </c>
      <c r="E8" s="110" t="s">
        <v>338</v>
      </c>
      <c r="F8" s="110" t="s">
        <v>339</v>
      </c>
      <c r="G8" s="111">
        <v>5374352.29</v>
      </c>
    </row>
    <row r="9" spans="1:9" ht="13.5" hidden="1" customHeight="1" thickBot="1">
      <c r="A9" s="112" t="s">
        <v>340</v>
      </c>
      <c r="B9" s="112" t="s">
        <v>341</v>
      </c>
      <c r="C9" s="112" t="s">
        <v>342</v>
      </c>
      <c r="D9" s="112" t="s">
        <v>340</v>
      </c>
      <c r="E9" s="112" t="s">
        <v>341</v>
      </c>
      <c r="F9" s="112" t="s">
        <v>339</v>
      </c>
      <c r="G9" s="113">
        <v>0</v>
      </c>
    </row>
    <row r="10" spans="1:9" ht="13.5" hidden="1" customHeight="1" thickBot="1">
      <c r="A10" s="112" t="s">
        <v>340</v>
      </c>
      <c r="B10" s="112" t="s">
        <v>341</v>
      </c>
      <c r="C10" s="112" t="s">
        <v>342</v>
      </c>
      <c r="D10" s="112" t="s">
        <v>340</v>
      </c>
      <c r="E10" s="112" t="s">
        <v>341</v>
      </c>
      <c r="F10" s="112" t="s">
        <v>343</v>
      </c>
      <c r="G10" s="113">
        <v>0</v>
      </c>
    </row>
    <row r="11" spans="1:9" ht="13.5" hidden="1" customHeight="1" thickBot="1">
      <c r="A11" s="112" t="s">
        <v>344</v>
      </c>
      <c r="B11" s="112" t="s">
        <v>345</v>
      </c>
      <c r="C11" s="112" t="s">
        <v>346</v>
      </c>
      <c r="D11" s="114"/>
      <c r="E11" s="114"/>
      <c r="F11" s="112" t="s">
        <v>339</v>
      </c>
      <c r="G11" s="113">
        <v>63</v>
      </c>
    </row>
    <row r="12" spans="1:9" ht="13.5" hidden="1" customHeight="1" thickBot="1">
      <c r="A12" s="112" t="s">
        <v>347</v>
      </c>
      <c r="B12" s="112" t="s">
        <v>348</v>
      </c>
      <c r="C12" s="112" t="s">
        <v>346</v>
      </c>
      <c r="D12" s="114"/>
      <c r="E12" s="114"/>
      <c r="F12" s="112" t="s">
        <v>339</v>
      </c>
      <c r="G12" s="113">
        <v>-92338.13</v>
      </c>
    </row>
    <row r="13" spans="1:9" ht="13.5" hidden="1" customHeight="1" thickBot="1">
      <c r="A13" s="112" t="s">
        <v>349</v>
      </c>
      <c r="B13" s="112" t="s">
        <v>350</v>
      </c>
      <c r="C13" s="112" t="s">
        <v>346</v>
      </c>
      <c r="D13" s="114"/>
      <c r="E13" s="114"/>
      <c r="F13" s="112" t="s">
        <v>339</v>
      </c>
      <c r="G13" s="113">
        <v>-57374888.990000002</v>
      </c>
    </row>
    <row r="14" spans="1:9" ht="13.5" hidden="1" customHeight="1" thickBot="1">
      <c r="A14" s="112" t="s">
        <v>351</v>
      </c>
      <c r="B14" s="112" t="s">
        <v>352</v>
      </c>
      <c r="C14" s="112" t="s">
        <v>353</v>
      </c>
      <c r="D14" s="114"/>
      <c r="E14" s="114"/>
      <c r="F14" s="112" t="s">
        <v>339</v>
      </c>
      <c r="G14" s="113">
        <v>0</v>
      </c>
    </row>
    <row r="15" spans="1:9" ht="13.5" hidden="1" customHeight="1" thickBot="1">
      <c r="A15" s="112" t="s">
        <v>354</v>
      </c>
      <c r="B15" s="112" t="s">
        <v>355</v>
      </c>
      <c r="C15" s="112" t="s">
        <v>356</v>
      </c>
      <c r="D15" s="114"/>
      <c r="E15" s="114"/>
      <c r="F15" s="112" t="s">
        <v>339</v>
      </c>
      <c r="G15" s="113">
        <v>836341.54</v>
      </c>
    </row>
    <row r="16" spans="1:9" ht="13.5" hidden="1" customHeight="1" thickBot="1">
      <c r="A16" s="112" t="s">
        <v>354</v>
      </c>
      <c r="B16" s="112" t="s">
        <v>355</v>
      </c>
      <c r="C16" s="112" t="s">
        <v>356</v>
      </c>
      <c r="D16" s="114"/>
      <c r="E16" s="114"/>
      <c r="F16" s="112" t="s">
        <v>343</v>
      </c>
      <c r="G16" s="113">
        <v>-37340.85</v>
      </c>
    </row>
    <row r="17" spans="1:7" ht="13.5" hidden="1" customHeight="1" thickBot="1">
      <c r="A17" s="112" t="s">
        <v>357</v>
      </c>
      <c r="B17" s="112" t="s">
        <v>358</v>
      </c>
      <c r="C17" s="112" t="s">
        <v>342</v>
      </c>
      <c r="D17" s="112" t="s">
        <v>357</v>
      </c>
      <c r="E17" s="112" t="s">
        <v>358</v>
      </c>
      <c r="F17" s="112" t="s">
        <v>339</v>
      </c>
      <c r="G17" s="113">
        <v>13852.88</v>
      </c>
    </row>
    <row r="18" spans="1:7" ht="13.5" hidden="1" customHeight="1" thickBot="1">
      <c r="A18" s="112" t="s">
        <v>359</v>
      </c>
      <c r="B18" s="112" t="s">
        <v>360</v>
      </c>
      <c r="C18" s="112" t="s">
        <v>361</v>
      </c>
      <c r="D18" s="112" t="s">
        <v>359</v>
      </c>
      <c r="E18" s="112" t="s">
        <v>360</v>
      </c>
      <c r="F18" s="112" t="s">
        <v>339</v>
      </c>
      <c r="G18" s="113">
        <v>0</v>
      </c>
    </row>
    <row r="19" spans="1:7" ht="13.5" hidden="1" customHeight="1" thickBot="1">
      <c r="A19" s="112" t="s">
        <v>362</v>
      </c>
      <c r="B19" s="112" t="s">
        <v>363</v>
      </c>
      <c r="C19" s="112" t="s">
        <v>346</v>
      </c>
      <c r="D19" s="114"/>
      <c r="E19" s="114"/>
      <c r="F19" s="112" t="s">
        <v>339</v>
      </c>
      <c r="G19" s="113">
        <v>0</v>
      </c>
    </row>
    <row r="20" spans="1:7" ht="13.5" hidden="1" customHeight="1" thickBot="1">
      <c r="A20" s="112" t="s">
        <v>364</v>
      </c>
      <c r="B20" s="112" t="s">
        <v>365</v>
      </c>
      <c r="C20" s="112" t="s">
        <v>346</v>
      </c>
      <c r="D20" s="114"/>
      <c r="E20" s="114"/>
      <c r="F20" s="112" t="s">
        <v>339</v>
      </c>
      <c r="G20" s="113">
        <v>-2443976.87</v>
      </c>
    </row>
    <row r="21" spans="1:7" ht="13.5" hidden="1" customHeight="1" thickBot="1">
      <c r="A21" s="112" t="s">
        <v>366</v>
      </c>
      <c r="B21" s="112" t="s">
        <v>367</v>
      </c>
      <c r="C21" s="112" t="s">
        <v>346</v>
      </c>
      <c r="D21" s="114"/>
      <c r="E21" s="114"/>
      <c r="F21" s="112" t="s">
        <v>339</v>
      </c>
      <c r="G21" s="113">
        <v>-269691.78999999998</v>
      </c>
    </row>
    <row r="22" spans="1:7" ht="13.5" hidden="1" customHeight="1" thickBot="1">
      <c r="A22" s="112" t="s">
        <v>368</v>
      </c>
      <c r="B22" s="112" t="s">
        <v>369</v>
      </c>
      <c r="C22" s="112" t="s">
        <v>361</v>
      </c>
      <c r="D22" s="112" t="s">
        <v>368</v>
      </c>
      <c r="E22" s="112" t="s">
        <v>369</v>
      </c>
      <c r="F22" s="112" t="s">
        <v>339</v>
      </c>
      <c r="G22" s="113">
        <v>0</v>
      </c>
    </row>
    <row r="23" spans="1:7" ht="13.5" hidden="1" customHeight="1" thickBot="1">
      <c r="A23" s="112" t="s">
        <v>370</v>
      </c>
      <c r="B23" s="112" t="s">
        <v>371</v>
      </c>
      <c r="C23" s="112" t="s">
        <v>361</v>
      </c>
      <c r="D23" s="112" t="s">
        <v>370</v>
      </c>
      <c r="E23" s="112" t="s">
        <v>371</v>
      </c>
      <c r="F23" s="112" t="s">
        <v>339</v>
      </c>
      <c r="G23" s="113">
        <v>0</v>
      </c>
    </row>
    <row r="24" spans="1:7" ht="13.5" hidden="1" customHeight="1" thickBot="1">
      <c r="A24" s="112" t="s">
        <v>372</v>
      </c>
      <c r="B24" s="112" t="s">
        <v>373</v>
      </c>
      <c r="C24" s="112" t="s">
        <v>361</v>
      </c>
      <c r="D24" s="112" t="s">
        <v>372</v>
      </c>
      <c r="E24" s="112" t="s">
        <v>373</v>
      </c>
      <c r="F24" s="112" t="s">
        <v>339</v>
      </c>
      <c r="G24" s="113">
        <v>0</v>
      </c>
    </row>
    <row r="25" spans="1:7" ht="13.5" hidden="1" customHeight="1" thickBot="1">
      <c r="A25" s="112" t="s">
        <v>374</v>
      </c>
      <c r="B25" s="112" t="s">
        <v>375</v>
      </c>
      <c r="C25" s="112" t="s">
        <v>361</v>
      </c>
      <c r="D25" s="112" t="s">
        <v>374</v>
      </c>
      <c r="E25" s="112" t="s">
        <v>375</v>
      </c>
      <c r="F25" s="112" t="s">
        <v>339</v>
      </c>
      <c r="G25" s="113">
        <v>0</v>
      </c>
    </row>
    <row r="26" spans="1:7" ht="13.5" hidden="1" customHeight="1" thickBot="1">
      <c r="A26" s="112" t="s">
        <v>376</v>
      </c>
      <c r="B26" s="112" t="s">
        <v>377</v>
      </c>
      <c r="C26" s="112" t="s">
        <v>361</v>
      </c>
      <c r="D26" s="112" t="s">
        <v>376</v>
      </c>
      <c r="E26" s="112" t="s">
        <v>377</v>
      </c>
      <c r="F26" s="112" t="s">
        <v>339</v>
      </c>
      <c r="G26" s="113">
        <v>0</v>
      </c>
    </row>
    <row r="27" spans="1:7" ht="13.5" hidden="1" customHeight="1" thickBot="1">
      <c r="A27" s="112" t="s">
        <v>378</v>
      </c>
      <c r="B27" s="112" t="s">
        <v>379</v>
      </c>
      <c r="C27" s="112" t="s">
        <v>361</v>
      </c>
      <c r="D27" s="112" t="s">
        <v>378</v>
      </c>
      <c r="E27" s="112" t="s">
        <v>379</v>
      </c>
      <c r="F27" s="112" t="s">
        <v>339</v>
      </c>
      <c r="G27" s="113">
        <v>0</v>
      </c>
    </row>
    <row r="28" spans="1:7" ht="13.5" hidden="1" customHeight="1" thickBot="1">
      <c r="A28" s="112" t="s">
        <v>380</v>
      </c>
      <c r="B28" s="112" t="s">
        <v>381</v>
      </c>
      <c r="C28" s="112" t="s">
        <v>361</v>
      </c>
      <c r="D28" s="112" t="s">
        <v>380</v>
      </c>
      <c r="E28" s="112" t="s">
        <v>381</v>
      </c>
      <c r="F28" s="112" t="s">
        <v>339</v>
      </c>
      <c r="G28" s="113">
        <v>0</v>
      </c>
    </row>
    <row r="29" spans="1:7" ht="13.5" hidden="1" customHeight="1" thickBot="1">
      <c r="A29" s="112" t="s">
        <v>382</v>
      </c>
      <c r="B29" s="112" t="s">
        <v>383</v>
      </c>
      <c r="C29" s="112" t="s">
        <v>361</v>
      </c>
      <c r="D29" s="112" t="s">
        <v>382</v>
      </c>
      <c r="E29" s="112" t="s">
        <v>383</v>
      </c>
      <c r="F29" s="112" t="s">
        <v>339</v>
      </c>
      <c r="G29" s="113">
        <v>0</v>
      </c>
    </row>
    <row r="30" spans="1:7" ht="13.5" hidden="1" customHeight="1" thickBot="1">
      <c r="A30" s="112" t="s">
        <v>384</v>
      </c>
      <c r="B30" s="112" t="s">
        <v>385</v>
      </c>
      <c r="C30" s="112" t="s">
        <v>361</v>
      </c>
      <c r="D30" s="112" t="s">
        <v>384</v>
      </c>
      <c r="E30" s="112" t="s">
        <v>385</v>
      </c>
      <c r="F30" s="112" t="s">
        <v>339</v>
      </c>
      <c r="G30" s="113">
        <v>0</v>
      </c>
    </row>
    <row r="31" spans="1:7" ht="13.5" hidden="1" customHeight="1" thickBot="1">
      <c r="A31" s="112" t="s">
        <v>386</v>
      </c>
      <c r="B31" s="112" t="s">
        <v>1415</v>
      </c>
      <c r="C31" s="112" t="s">
        <v>361</v>
      </c>
      <c r="D31" s="112" t="s">
        <v>386</v>
      </c>
      <c r="E31" s="112" t="s">
        <v>1415</v>
      </c>
      <c r="F31" s="112" t="s">
        <v>339</v>
      </c>
      <c r="G31" s="113">
        <v>0</v>
      </c>
    </row>
    <row r="32" spans="1:7" ht="13.5" hidden="1" customHeight="1" thickBot="1">
      <c r="A32" s="112" t="s">
        <v>387</v>
      </c>
      <c r="B32" s="112" t="s">
        <v>388</v>
      </c>
      <c r="C32" s="112" t="s">
        <v>361</v>
      </c>
      <c r="D32" s="112" t="s">
        <v>387</v>
      </c>
      <c r="E32" s="112" t="s">
        <v>388</v>
      </c>
      <c r="F32" s="112" t="s">
        <v>339</v>
      </c>
      <c r="G32" s="113">
        <v>0</v>
      </c>
    </row>
    <row r="33" spans="1:9" ht="13.5" hidden="1" customHeight="1" thickBot="1">
      <c r="A33" s="112" t="s">
        <v>389</v>
      </c>
      <c r="B33" s="112" t="s">
        <v>390</v>
      </c>
      <c r="C33" s="112" t="s">
        <v>361</v>
      </c>
      <c r="D33" s="112" t="s">
        <v>389</v>
      </c>
      <c r="E33" s="112" t="s">
        <v>390</v>
      </c>
      <c r="F33" s="112" t="s">
        <v>339</v>
      </c>
      <c r="G33" s="113">
        <v>0</v>
      </c>
    </row>
    <row r="34" spans="1:9" ht="13.5" hidden="1" customHeight="1" thickBot="1">
      <c r="A34" s="112" t="s">
        <v>391</v>
      </c>
      <c r="B34" s="112" t="s">
        <v>392</v>
      </c>
      <c r="C34" s="112" t="s">
        <v>361</v>
      </c>
      <c r="D34" s="112" t="s">
        <v>391</v>
      </c>
      <c r="E34" s="112" t="s">
        <v>392</v>
      </c>
      <c r="F34" s="112" t="s">
        <v>339</v>
      </c>
      <c r="G34" s="113">
        <v>0</v>
      </c>
    </row>
    <row r="35" spans="1:9" ht="13.5" hidden="1" customHeight="1" thickBot="1">
      <c r="A35" s="112" t="s">
        <v>393</v>
      </c>
      <c r="B35" s="112" t="s">
        <v>394</v>
      </c>
      <c r="C35" s="112" t="s">
        <v>361</v>
      </c>
      <c r="D35" s="112" t="s">
        <v>393</v>
      </c>
      <c r="E35" s="112" t="s">
        <v>394</v>
      </c>
      <c r="F35" s="112" t="s">
        <v>339</v>
      </c>
      <c r="G35" s="113">
        <v>0</v>
      </c>
    </row>
    <row r="36" spans="1:9" ht="13.5" hidden="1" customHeight="1" thickBot="1">
      <c r="A36" s="112" t="s">
        <v>1431</v>
      </c>
      <c r="B36" s="112" t="s">
        <v>1432</v>
      </c>
      <c r="C36" s="112" t="s">
        <v>361</v>
      </c>
      <c r="D36" s="112" t="s">
        <v>1431</v>
      </c>
      <c r="E36" s="112" t="s">
        <v>1432</v>
      </c>
      <c r="F36" s="112" t="s">
        <v>339</v>
      </c>
      <c r="G36" s="113">
        <v>0</v>
      </c>
    </row>
    <row r="37" spans="1:9" ht="13.5" hidden="1" customHeight="1" thickBot="1">
      <c r="A37" s="112" t="s">
        <v>395</v>
      </c>
      <c r="B37" s="112" t="s">
        <v>1506</v>
      </c>
      <c r="C37" s="112" t="s">
        <v>346</v>
      </c>
      <c r="D37" s="112" t="s">
        <v>395</v>
      </c>
      <c r="E37" s="112" t="s">
        <v>1506</v>
      </c>
      <c r="F37" s="112" t="s">
        <v>339</v>
      </c>
      <c r="G37" s="113">
        <v>-8890448.1500000004</v>
      </c>
    </row>
    <row r="38" spans="1:9" ht="13.5" hidden="1" customHeight="1" thickBot="1">
      <c r="A38" s="112" t="s">
        <v>397</v>
      </c>
      <c r="B38" s="112" t="s">
        <v>398</v>
      </c>
      <c r="C38" s="112" t="s">
        <v>361</v>
      </c>
      <c r="D38" s="112" t="s">
        <v>397</v>
      </c>
      <c r="E38" s="112" t="s">
        <v>398</v>
      </c>
      <c r="F38" s="112" t="s">
        <v>339</v>
      </c>
      <c r="G38" s="113">
        <v>0</v>
      </c>
    </row>
    <row r="39" spans="1:9" ht="13.5" hidden="1" customHeight="1" thickBot="1">
      <c r="A39" s="112" t="s">
        <v>399</v>
      </c>
      <c r="B39" s="112" t="s">
        <v>400</v>
      </c>
      <c r="C39" s="112" t="s">
        <v>361</v>
      </c>
      <c r="D39" s="112" t="s">
        <v>399</v>
      </c>
      <c r="E39" s="112" t="s">
        <v>400</v>
      </c>
      <c r="F39" s="112" t="s">
        <v>339</v>
      </c>
      <c r="G39" s="113">
        <v>0</v>
      </c>
    </row>
    <row r="40" spans="1:9" ht="13.5" hidden="1" customHeight="1" thickBot="1">
      <c r="A40" s="112" t="s">
        <v>401</v>
      </c>
      <c r="B40" s="112" t="s">
        <v>402</v>
      </c>
      <c r="C40" s="112" t="s">
        <v>361</v>
      </c>
      <c r="D40" s="112" t="s">
        <v>401</v>
      </c>
      <c r="E40" s="112" t="s">
        <v>402</v>
      </c>
      <c r="F40" s="112" t="s">
        <v>339</v>
      </c>
      <c r="G40" s="113">
        <v>0</v>
      </c>
    </row>
    <row r="41" spans="1:9" ht="13.5" hidden="1" customHeight="1" thickBot="1">
      <c r="A41" s="112" t="s">
        <v>403</v>
      </c>
      <c r="B41" s="112" t="s">
        <v>404</v>
      </c>
      <c r="C41" s="112" t="s">
        <v>361</v>
      </c>
      <c r="D41" s="112" t="s">
        <v>403</v>
      </c>
      <c r="E41" s="112" t="s">
        <v>404</v>
      </c>
      <c r="F41" s="112" t="s">
        <v>339</v>
      </c>
      <c r="G41" s="113">
        <v>0</v>
      </c>
    </row>
    <row r="42" spans="1:9" ht="13.5" hidden="1" customHeight="1" thickBot="1">
      <c r="A42" s="112" t="s">
        <v>405</v>
      </c>
      <c r="B42" s="112" t="s">
        <v>406</v>
      </c>
      <c r="C42" s="112" t="s">
        <v>361</v>
      </c>
      <c r="D42" s="112" t="s">
        <v>405</v>
      </c>
      <c r="E42" s="112" t="s">
        <v>406</v>
      </c>
      <c r="F42" s="112" t="s">
        <v>339</v>
      </c>
      <c r="G42" s="113">
        <v>0</v>
      </c>
    </row>
    <row r="43" spans="1:9" ht="13.5" hidden="1" customHeight="1" thickBot="1">
      <c r="A43" s="112" t="s">
        <v>407</v>
      </c>
      <c r="B43" s="112" t="s">
        <v>408</v>
      </c>
      <c r="C43" s="112" t="s">
        <v>361</v>
      </c>
      <c r="D43" s="112" t="s">
        <v>407</v>
      </c>
      <c r="E43" s="112" t="s">
        <v>408</v>
      </c>
      <c r="F43" s="112" t="s">
        <v>339</v>
      </c>
      <c r="G43" s="113">
        <v>0</v>
      </c>
    </row>
    <row r="44" spans="1:9" ht="13.5" customHeight="1" thickBot="1">
      <c r="A44" s="112" t="s">
        <v>409</v>
      </c>
      <c r="B44" s="112" t="s">
        <v>410</v>
      </c>
      <c r="C44" s="112" t="s">
        <v>411</v>
      </c>
      <c r="D44" s="112" t="s">
        <v>409</v>
      </c>
      <c r="E44" s="112" t="s">
        <v>410</v>
      </c>
      <c r="F44" s="112" t="s">
        <v>339</v>
      </c>
      <c r="G44" s="113">
        <v>0</v>
      </c>
      <c r="I44" s="116">
        <f>G45+G46+G48+G49+G54</f>
        <v>-1049666.5299999998</v>
      </c>
    </row>
    <row r="45" spans="1:9" ht="13.5" customHeight="1" thickBot="1">
      <c r="A45" s="112" t="s">
        <v>413</v>
      </c>
      <c r="B45" s="112" t="s">
        <v>414</v>
      </c>
      <c r="C45" s="112" t="s">
        <v>411</v>
      </c>
      <c r="D45" s="112" t="s">
        <v>413</v>
      </c>
      <c r="E45" s="112" t="s">
        <v>414</v>
      </c>
      <c r="F45" s="112" t="s">
        <v>339</v>
      </c>
      <c r="G45" s="180">
        <v>-482947.04</v>
      </c>
    </row>
    <row r="46" spans="1:9" ht="13.5" customHeight="1" thickBot="1">
      <c r="A46" s="112" t="s">
        <v>415</v>
      </c>
      <c r="B46" s="112" t="s">
        <v>416</v>
      </c>
      <c r="C46" s="112" t="s">
        <v>411</v>
      </c>
      <c r="D46" s="112" t="s">
        <v>415</v>
      </c>
      <c r="E46" s="112" t="s">
        <v>416</v>
      </c>
      <c r="F46" s="112" t="s">
        <v>339</v>
      </c>
      <c r="G46" s="180">
        <v>-20000</v>
      </c>
    </row>
    <row r="47" spans="1:9" ht="13.5" customHeight="1" thickBot="1">
      <c r="A47" s="112" t="s">
        <v>417</v>
      </c>
      <c r="B47" s="112" t="s">
        <v>418</v>
      </c>
      <c r="C47" s="112" t="s">
        <v>411</v>
      </c>
      <c r="D47" s="112" t="s">
        <v>417</v>
      </c>
      <c r="E47" s="112" t="s">
        <v>418</v>
      </c>
      <c r="F47" s="112" t="s">
        <v>339</v>
      </c>
      <c r="G47" s="113">
        <v>-7746.53</v>
      </c>
    </row>
    <row r="48" spans="1:9" ht="13.5" customHeight="1" thickBot="1">
      <c r="A48" s="112" t="s">
        <v>419</v>
      </c>
      <c r="B48" s="112" t="s">
        <v>420</v>
      </c>
      <c r="C48" s="112" t="s">
        <v>411</v>
      </c>
      <c r="D48" s="112" t="s">
        <v>419</v>
      </c>
      <c r="E48" s="112" t="s">
        <v>420</v>
      </c>
      <c r="F48" s="112" t="s">
        <v>339</v>
      </c>
      <c r="G48" s="180">
        <v>0</v>
      </c>
    </row>
    <row r="49" spans="1:7" ht="13.5" customHeight="1" thickBot="1">
      <c r="A49" s="112" t="s">
        <v>421</v>
      </c>
      <c r="B49" s="112" t="s">
        <v>422</v>
      </c>
      <c r="C49" s="112" t="s">
        <v>411</v>
      </c>
      <c r="D49" s="112" t="s">
        <v>421</v>
      </c>
      <c r="E49" s="112" t="s">
        <v>422</v>
      </c>
      <c r="F49" s="112" t="s">
        <v>339</v>
      </c>
      <c r="G49" s="180">
        <v>-380470.6</v>
      </c>
    </row>
    <row r="50" spans="1:7" ht="13.5" customHeight="1" thickBot="1">
      <c r="A50" s="112" t="s">
        <v>423</v>
      </c>
      <c r="B50" s="112" t="s">
        <v>424</v>
      </c>
      <c r="C50" s="112" t="s">
        <v>411</v>
      </c>
      <c r="D50" s="112" t="s">
        <v>423</v>
      </c>
      <c r="E50" s="112" t="s">
        <v>424</v>
      </c>
      <c r="F50" s="112" t="s">
        <v>339</v>
      </c>
      <c r="G50" s="113">
        <v>-12512.67</v>
      </c>
    </row>
    <row r="51" spans="1:7" ht="13.5" customHeight="1" thickBot="1">
      <c r="A51" s="112" t="s">
        <v>425</v>
      </c>
      <c r="B51" s="112" t="s">
        <v>426</v>
      </c>
      <c r="C51" s="112" t="s">
        <v>411</v>
      </c>
      <c r="D51" s="112" t="s">
        <v>425</v>
      </c>
      <c r="E51" s="112" t="s">
        <v>426</v>
      </c>
      <c r="F51" s="112" t="s">
        <v>339</v>
      </c>
      <c r="G51" s="113">
        <v>-66843.25</v>
      </c>
    </row>
    <row r="52" spans="1:7" ht="13.5" customHeight="1" thickBot="1">
      <c r="A52" s="112" t="s">
        <v>427</v>
      </c>
      <c r="B52" s="112" t="s">
        <v>428</v>
      </c>
      <c r="C52" s="112" t="s">
        <v>411</v>
      </c>
      <c r="D52" s="112" t="s">
        <v>427</v>
      </c>
      <c r="E52" s="112" t="s">
        <v>428</v>
      </c>
      <c r="F52" s="112" t="s">
        <v>339</v>
      </c>
      <c r="G52" s="113">
        <v>0</v>
      </c>
    </row>
    <row r="53" spans="1:7" ht="13.5" customHeight="1" thickBot="1">
      <c r="A53" s="112" t="s">
        <v>429</v>
      </c>
      <c r="B53" s="112" t="s">
        <v>430</v>
      </c>
      <c r="C53" s="112" t="s">
        <v>411</v>
      </c>
      <c r="D53" s="112" t="s">
        <v>429</v>
      </c>
      <c r="E53" s="112" t="s">
        <v>430</v>
      </c>
      <c r="F53" s="112" t="s">
        <v>339</v>
      </c>
      <c r="G53" s="113">
        <v>45617.24</v>
      </c>
    </row>
    <row r="54" spans="1:7" ht="13.5" customHeight="1" thickBot="1">
      <c r="A54" s="112" t="s">
        <v>431</v>
      </c>
      <c r="B54" s="112" t="s">
        <v>432</v>
      </c>
      <c r="C54" s="112" t="s">
        <v>411</v>
      </c>
      <c r="D54" s="112" t="s">
        <v>431</v>
      </c>
      <c r="E54" s="112" t="s">
        <v>432</v>
      </c>
      <c r="F54" s="112" t="s">
        <v>339</v>
      </c>
      <c r="G54" s="180">
        <v>-166248.89000000001</v>
      </c>
    </row>
    <row r="55" spans="1:7" ht="13.5" customHeight="1" thickBot="1">
      <c r="A55" s="112" t="s">
        <v>433</v>
      </c>
      <c r="B55" s="112" t="s">
        <v>434</v>
      </c>
      <c r="C55" s="112" t="s">
        <v>411</v>
      </c>
      <c r="D55" s="112" t="s">
        <v>433</v>
      </c>
      <c r="E55" s="112" t="s">
        <v>434</v>
      </c>
      <c r="F55" s="112" t="s">
        <v>339</v>
      </c>
      <c r="G55" s="113">
        <v>-8050</v>
      </c>
    </row>
    <row r="56" spans="1:7" ht="13.5" customHeight="1" thickBot="1">
      <c r="A56" s="112" t="s">
        <v>435</v>
      </c>
      <c r="B56" s="112" t="s">
        <v>436</v>
      </c>
      <c r="C56" s="112" t="s">
        <v>411</v>
      </c>
      <c r="D56" s="112" t="s">
        <v>435</v>
      </c>
      <c r="E56" s="112" t="s">
        <v>436</v>
      </c>
      <c r="F56" s="112" t="s">
        <v>339</v>
      </c>
      <c r="G56" s="113">
        <v>0</v>
      </c>
    </row>
    <row r="57" spans="1:7" ht="13.5" customHeight="1" thickBot="1">
      <c r="A57" s="112" t="s">
        <v>437</v>
      </c>
      <c r="B57" s="112" t="s">
        <v>438</v>
      </c>
      <c r="C57" s="112" t="s">
        <v>411</v>
      </c>
      <c r="D57" s="112" t="s">
        <v>437</v>
      </c>
      <c r="E57" s="112" t="s">
        <v>438</v>
      </c>
      <c r="F57" s="112" t="s">
        <v>339</v>
      </c>
      <c r="G57" s="113">
        <v>-136987.01999999999</v>
      </c>
    </row>
    <row r="58" spans="1:7" ht="13.5" customHeight="1" thickBot="1">
      <c r="A58" s="112" t="s">
        <v>439</v>
      </c>
      <c r="B58" s="112" t="s">
        <v>440</v>
      </c>
      <c r="C58" s="112" t="s">
        <v>411</v>
      </c>
      <c r="D58" s="112" t="s">
        <v>439</v>
      </c>
      <c r="E58" s="112" t="s">
        <v>440</v>
      </c>
      <c r="F58" s="112" t="s">
        <v>339</v>
      </c>
      <c r="G58" s="113">
        <v>-88653.86</v>
      </c>
    </row>
    <row r="59" spans="1:7" ht="13.5" customHeight="1" thickBot="1">
      <c r="A59" s="112" t="s">
        <v>441</v>
      </c>
      <c r="B59" s="112" t="s">
        <v>442</v>
      </c>
      <c r="C59" s="112" t="s">
        <v>411</v>
      </c>
      <c r="D59" s="112" t="s">
        <v>441</v>
      </c>
      <c r="E59" s="112" t="s">
        <v>442</v>
      </c>
      <c r="F59" s="112" t="s">
        <v>339</v>
      </c>
      <c r="G59" s="113">
        <v>0</v>
      </c>
    </row>
    <row r="60" spans="1:7" ht="13.5" customHeight="1" thickBot="1">
      <c r="A60" s="112" t="s">
        <v>443</v>
      </c>
      <c r="B60" s="112" t="s">
        <v>444</v>
      </c>
      <c r="C60" s="112" t="s">
        <v>411</v>
      </c>
      <c r="D60" s="112" t="s">
        <v>443</v>
      </c>
      <c r="E60" s="112" t="s">
        <v>444</v>
      </c>
      <c r="F60" s="112" t="s">
        <v>339</v>
      </c>
      <c r="G60" s="113">
        <v>0</v>
      </c>
    </row>
    <row r="61" spans="1:7" ht="13.5" customHeight="1" thickBot="1">
      <c r="A61" s="112" t="s">
        <v>1433</v>
      </c>
      <c r="B61" s="112" t="s">
        <v>948</v>
      </c>
      <c r="C61" s="112" t="s">
        <v>411</v>
      </c>
      <c r="D61" s="112" t="s">
        <v>1433</v>
      </c>
      <c r="E61" s="112" t="s">
        <v>948</v>
      </c>
      <c r="F61" s="112" t="s">
        <v>339</v>
      </c>
      <c r="G61" s="113">
        <v>-150531.56</v>
      </c>
    </row>
    <row r="62" spans="1:7" ht="13.5" customHeight="1" thickBot="1">
      <c r="A62" s="112" t="s">
        <v>450</v>
      </c>
      <c r="B62" s="112" t="s">
        <v>451</v>
      </c>
      <c r="C62" s="112" t="s">
        <v>411</v>
      </c>
      <c r="D62" s="112" t="s">
        <v>450</v>
      </c>
      <c r="E62" s="112" t="s">
        <v>451</v>
      </c>
      <c r="F62" s="112" t="s">
        <v>339</v>
      </c>
      <c r="G62" s="113">
        <v>-104344.07</v>
      </c>
    </row>
    <row r="63" spans="1:7" ht="13.5" customHeight="1" thickBot="1">
      <c r="A63" s="112" t="s">
        <v>452</v>
      </c>
      <c r="B63" s="112" t="s">
        <v>453</v>
      </c>
      <c r="C63" s="112" t="s">
        <v>411</v>
      </c>
      <c r="D63" s="112" t="s">
        <v>452</v>
      </c>
      <c r="E63" s="112" t="s">
        <v>453</v>
      </c>
      <c r="F63" s="112" t="s">
        <v>339</v>
      </c>
      <c r="G63" s="113">
        <v>-6642.7</v>
      </c>
    </row>
    <row r="64" spans="1:7" ht="13.5" customHeight="1" thickBot="1">
      <c r="A64" s="112" t="s">
        <v>454</v>
      </c>
      <c r="B64" s="112" t="s">
        <v>455</v>
      </c>
      <c r="C64" s="112" t="s">
        <v>411</v>
      </c>
      <c r="D64" s="112" t="s">
        <v>454</v>
      </c>
      <c r="E64" s="112" t="s">
        <v>455</v>
      </c>
      <c r="F64" s="112" t="s">
        <v>339</v>
      </c>
      <c r="G64" s="113">
        <v>-46514.9</v>
      </c>
    </row>
    <row r="65" spans="1:7" ht="13.5" hidden="1" customHeight="1" thickBot="1">
      <c r="A65" s="112" t="s">
        <v>456</v>
      </c>
      <c r="B65" s="112" t="s">
        <v>457</v>
      </c>
      <c r="C65" s="112" t="s">
        <v>458</v>
      </c>
      <c r="D65" s="114"/>
      <c r="E65" s="114"/>
      <c r="F65" s="112" t="s">
        <v>339</v>
      </c>
      <c r="G65" s="113">
        <v>-1256603.3700000001</v>
      </c>
    </row>
    <row r="66" spans="1:7" ht="13.5" hidden="1" customHeight="1" thickBot="1">
      <c r="A66" s="112" t="s">
        <v>459</v>
      </c>
      <c r="B66" s="112" t="s">
        <v>460</v>
      </c>
      <c r="C66" s="112" t="s">
        <v>458</v>
      </c>
      <c r="D66" s="114"/>
      <c r="E66" s="114"/>
      <c r="F66" s="112" t="s">
        <v>339</v>
      </c>
      <c r="G66" s="113">
        <v>0</v>
      </c>
    </row>
    <row r="67" spans="1:7" ht="13.5" hidden="1" customHeight="1" thickBot="1">
      <c r="A67" s="112" t="s">
        <v>461</v>
      </c>
      <c r="B67" s="112" t="s">
        <v>462</v>
      </c>
      <c r="C67" s="112" t="s">
        <v>458</v>
      </c>
      <c r="D67" s="114"/>
      <c r="E67" s="114"/>
      <c r="F67" s="112" t="s">
        <v>339</v>
      </c>
      <c r="G67" s="113">
        <v>-3.44</v>
      </c>
    </row>
    <row r="68" spans="1:7" ht="13.5" hidden="1" customHeight="1" thickBot="1">
      <c r="A68" s="112" t="s">
        <v>463</v>
      </c>
      <c r="B68" s="112" t="s">
        <v>464</v>
      </c>
      <c r="C68" s="112" t="s">
        <v>458</v>
      </c>
      <c r="D68" s="114"/>
      <c r="E68" s="114"/>
      <c r="F68" s="112" t="s">
        <v>339</v>
      </c>
      <c r="G68" s="113">
        <v>0</v>
      </c>
    </row>
    <row r="69" spans="1:7" ht="13.5" hidden="1" customHeight="1" thickBot="1">
      <c r="A69" s="112" t="s">
        <v>465</v>
      </c>
      <c r="B69" s="112" t="s">
        <v>466</v>
      </c>
      <c r="C69" s="112" t="s">
        <v>458</v>
      </c>
      <c r="D69" s="114"/>
      <c r="E69" s="114"/>
      <c r="F69" s="112" t="s">
        <v>339</v>
      </c>
      <c r="G69" s="113">
        <v>-16824499.23</v>
      </c>
    </row>
    <row r="70" spans="1:7" ht="13.5" hidden="1" customHeight="1" thickBot="1">
      <c r="A70" s="112" t="s">
        <v>467</v>
      </c>
      <c r="B70" s="112" t="s">
        <v>468</v>
      </c>
      <c r="C70" s="112" t="s">
        <v>458</v>
      </c>
      <c r="D70" s="114"/>
      <c r="E70" s="114"/>
      <c r="F70" s="112" t="s">
        <v>339</v>
      </c>
      <c r="G70" s="113">
        <v>-51163374.840000004</v>
      </c>
    </row>
    <row r="71" spans="1:7" ht="13.5" hidden="1" customHeight="1" thickBot="1">
      <c r="A71" s="112" t="s">
        <v>469</v>
      </c>
      <c r="B71" s="112" t="s">
        <v>470</v>
      </c>
      <c r="C71" s="112" t="s">
        <v>446</v>
      </c>
      <c r="D71" s="114"/>
      <c r="E71" s="114"/>
      <c r="F71" s="112" t="s">
        <v>471</v>
      </c>
      <c r="G71" s="113">
        <v>-31015233.649999999</v>
      </c>
    </row>
    <row r="72" spans="1:7" ht="13.5" hidden="1" customHeight="1" thickBot="1">
      <c r="A72" s="112" t="s">
        <v>469</v>
      </c>
      <c r="B72" s="112" t="s">
        <v>470</v>
      </c>
      <c r="C72" s="112" t="s">
        <v>446</v>
      </c>
      <c r="D72" s="114"/>
      <c r="E72" s="114"/>
      <c r="F72" s="112" t="s">
        <v>339</v>
      </c>
      <c r="G72" s="113">
        <v>31015233.649999999</v>
      </c>
    </row>
    <row r="73" spans="1:7" ht="13.5" hidden="1" customHeight="1" thickBot="1">
      <c r="A73" s="112" t="s">
        <v>472</v>
      </c>
      <c r="B73" s="112" t="s">
        <v>473</v>
      </c>
      <c r="C73" s="112" t="s">
        <v>346</v>
      </c>
      <c r="D73" s="114"/>
      <c r="E73" s="114"/>
      <c r="F73" s="112" t="s">
        <v>339</v>
      </c>
      <c r="G73" s="113">
        <v>-1410473.89</v>
      </c>
    </row>
    <row r="74" spans="1:7" ht="13.5" hidden="1" customHeight="1" thickBot="1">
      <c r="A74" s="112" t="s">
        <v>474</v>
      </c>
      <c r="B74" s="112" t="s">
        <v>475</v>
      </c>
      <c r="C74" s="112" t="s">
        <v>446</v>
      </c>
      <c r="D74" s="114"/>
      <c r="E74" s="114"/>
      <c r="F74" s="112" t="s">
        <v>339</v>
      </c>
      <c r="G74" s="113">
        <v>-15760586.130000001</v>
      </c>
    </row>
    <row r="75" spans="1:7" ht="13.5" hidden="1" customHeight="1" thickBot="1">
      <c r="A75" s="112" t="s">
        <v>476</v>
      </c>
      <c r="B75" s="112" t="s">
        <v>477</v>
      </c>
      <c r="C75" s="112" t="s">
        <v>446</v>
      </c>
      <c r="D75" s="114"/>
      <c r="E75" s="114"/>
      <c r="F75" s="112" t="s">
        <v>339</v>
      </c>
      <c r="G75" s="113">
        <v>-72872.55</v>
      </c>
    </row>
    <row r="76" spans="1:7" ht="13.5" hidden="1" customHeight="1" thickBot="1">
      <c r="A76" s="112" t="s">
        <v>478</v>
      </c>
      <c r="B76" s="112" t="s">
        <v>479</v>
      </c>
      <c r="C76" s="112" t="s">
        <v>346</v>
      </c>
      <c r="D76" s="114"/>
      <c r="E76" s="114"/>
      <c r="F76" s="112" t="s">
        <v>339</v>
      </c>
      <c r="G76" s="113">
        <v>-230242.04</v>
      </c>
    </row>
    <row r="77" spans="1:7" ht="13.5" hidden="1" customHeight="1" thickBot="1">
      <c r="A77" s="112" t="s">
        <v>480</v>
      </c>
      <c r="B77" s="112" t="s">
        <v>481</v>
      </c>
      <c r="C77" s="112" t="s">
        <v>346</v>
      </c>
      <c r="D77" s="114"/>
      <c r="E77" s="114"/>
      <c r="F77" s="112" t="s">
        <v>339</v>
      </c>
      <c r="G77" s="113">
        <v>44348.18</v>
      </c>
    </row>
    <row r="78" spans="1:7" ht="13.5" hidden="1" customHeight="1" thickBot="1">
      <c r="A78" s="112" t="s">
        <v>482</v>
      </c>
      <c r="B78" s="112" t="s">
        <v>483</v>
      </c>
      <c r="C78" s="112" t="s">
        <v>346</v>
      </c>
      <c r="D78" s="114"/>
      <c r="E78" s="114"/>
      <c r="F78" s="112" t="s">
        <v>339</v>
      </c>
      <c r="G78" s="113">
        <v>37500</v>
      </c>
    </row>
    <row r="79" spans="1:7" ht="13.5" hidden="1" customHeight="1" thickBot="1">
      <c r="A79" s="112" t="s">
        <v>484</v>
      </c>
      <c r="B79" s="112" t="s">
        <v>485</v>
      </c>
      <c r="C79" s="112" t="s">
        <v>346</v>
      </c>
      <c r="D79" s="114"/>
      <c r="E79" s="114"/>
      <c r="F79" s="112" t="s">
        <v>339</v>
      </c>
      <c r="G79" s="113">
        <v>0</v>
      </c>
    </row>
    <row r="80" spans="1:7" ht="13.5" hidden="1" customHeight="1" thickBot="1">
      <c r="A80" s="112" t="s">
        <v>486</v>
      </c>
      <c r="B80" s="112" t="s">
        <v>487</v>
      </c>
      <c r="C80" s="112" t="s">
        <v>446</v>
      </c>
      <c r="D80" s="114"/>
      <c r="E80" s="114"/>
      <c r="F80" s="112" t="s">
        <v>339</v>
      </c>
      <c r="G80" s="113">
        <v>-547110.9</v>
      </c>
    </row>
    <row r="81" spans="1:11" ht="13.5" hidden="1" customHeight="1" thickBot="1">
      <c r="A81" s="112" t="s">
        <v>488</v>
      </c>
      <c r="B81" s="112" t="s">
        <v>489</v>
      </c>
      <c r="C81" s="112" t="s">
        <v>446</v>
      </c>
      <c r="D81" s="114"/>
      <c r="E81" s="114"/>
      <c r="F81" s="112" t="s">
        <v>339</v>
      </c>
      <c r="G81" s="113">
        <v>-167985.34</v>
      </c>
    </row>
    <row r="82" spans="1:11" ht="13.5" hidden="1" customHeight="1" thickBot="1">
      <c r="A82" s="112" t="s">
        <v>490</v>
      </c>
      <c r="B82" s="112" t="s">
        <v>491</v>
      </c>
      <c r="C82" s="112" t="s">
        <v>446</v>
      </c>
      <c r="D82" s="114"/>
      <c r="E82" s="114"/>
      <c r="F82" s="112" t="s">
        <v>339</v>
      </c>
      <c r="G82" s="113">
        <v>-47367.18</v>
      </c>
    </row>
    <row r="83" spans="1:11" ht="13.5" hidden="1" customHeight="1" thickBot="1">
      <c r="A83" s="112" t="s">
        <v>492</v>
      </c>
      <c r="B83" s="112" t="s">
        <v>493</v>
      </c>
      <c r="C83" s="112" t="s">
        <v>446</v>
      </c>
      <c r="D83" s="114"/>
      <c r="E83" s="114"/>
      <c r="F83" s="112" t="s">
        <v>339</v>
      </c>
      <c r="G83" s="113">
        <v>-516852.53</v>
      </c>
    </row>
    <row r="84" spans="1:11" ht="13.5" hidden="1" customHeight="1" thickBot="1">
      <c r="A84" s="112" t="s">
        <v>494</v>
      </c>
      <c r="B84" s="112" t="s">
        <v>495</v>
      </c>
      <c r="C84" s="112" t="s">
        <v>446</v>
      </c>
      <c r="D84" s="114"/>
      <c r="E84" s="114"/>
      <c r="F84" s="112" t="s">
        <v>339</v>
      </c>
      <c r="G84" s="113">
        <v>-1007332.12</v>
      </c>
    </row>
    <row r="85" spans="1:11" ht="13.5" hidden="1" customHeight="1" thickBot="1">
      <c r="A85" s="112" t="s">
        <v>496</v>
      </c>
      <c r="B85" s="112" t="s">
        <v>497</v>
      </c>
      <c r="C85" s="112" t="s">
        <v>446</v>
      </c>
      <c r="D85" s="114"/>
      <c r="E85" s="114"/>
      <c r="F85" s="112" t="s">
        <v>339</v>
      </c>
      <c r="G85" s="113">
        <v>-276451.36</v>
      </c>
    </row>
    <row r="86" spans="1:11" ht="13.5" hidden="1" customHeight="1" thickBot="1">
      <c r="A86" s="112" t="s">
        <v>498</v>
      </c>
      <c r="B86" s="112" t="s">
        <v>499</v>
      </c>
      <c r="C86" s="112" t="s">
        <v>446</v>
      </c>
      <c r="D86" s="114"/>
      <c r="E86" s="114"/>
      <c r="F86" s="112" t="s">
        <v>339</v>
      </c>
      <c r="G86" s="113">
        <v>-287435.06</v>
      </c>
    </row>
    <row r="87" spans="1:11" ht="13.5" hidden="1" customHeight="1" thickBot="1">
      <c r="A87" s="112" t="s">
        <v>500</v>
      </c>
      <c r="B87" s="112" t="s">
        <v>501</v>
      </c>
      <c r="C87" s="112" t="s">
        <v>458</v>
      </c>
      <c r="D87" s="114"/>
      <c r="E87" s="114"/>
      <c r="F87" s="112" t="s">
        <v>339</v>
      </c>
      <c r="G87" s="113">
        <v>0</v>
      </c>
    </row>
    <row r="88" spans="1:11" ht="13.5" hidden="1" customHeight="1" thickBot="1">
      <c r="A88" s="112" t="s">
        <v>502</v>
      </c>
      <c r="B88" s="112" t="s">
        <v>503</v>
      </c>
      <c r="C88" s="112" t="s">
        <v>361</v>
      </c>
      <c r="D88" s="112" t="s">
        <v>502</v>
      </c>
      <c r="E88" s="112" t="s">
        <v>503</v>
      </c>
      <c r="F88" s="112" t="s">
        <v>339</v>
      </c>
      <c r="G88" s="113">
        <v>0</v>
      </c>
    </row>
    <row r="89" spans="1:11" ht="13.5" customHeight="1" thickBot="1">
      <c r="A89" s="112" t="s">
        <v>298</v>
      </c>
      <c r="B89" s="112" t="s">
        <v>504</v>
      </c>
      <c r="C89" s="112" t="s">
        <v>411</v>
      </c>
      <c r="D89" s="112" t="s">
        <v>298</v>
      </c>
      <c r="E89" s="112" t="s">
        <v>504</v>
      </c>
      <c r="F89" s="112" t="s">
        <v>339</v>
      </c>
      <c r="G89" s="113">
        <v>-174516890.47999999</v>
      </c>
      <c r="I89" s="15"/>
      <c r="K89" s="107"/>
    </row>
    <row r="90" spans="1:11" ht="13.5" customHeight="1" thickBot="1">
      <c r="A90" s="112" t="s">
        <v>505</v>
      </c>
      <c r="B90" s="112" t="s">
        <v>506</v>
      </c>
      <c r="C90" s="112" t="s">
        <v>411</v>
      </c>
      <c r="D90" s="112" t="s">
        <v>505</v>
      </c>
      <c r="E90" s="112" t="s">
        <v>506</v>
      </c>
      <c r="F90" s="112" t="s">
        <v>339</v>
      </c>
      <c r="G90" s="113">
        <v>978.84</v>
      </c>
      <c r="I90" s="116"/>
    </row>
    <row r="91" spans="1:11" ht="13.5" customHeight="1" thickBot="1">
      <c r="A91" s="112" t="s">
        <v>507</v>
      </c>
      <c r="B91" s="112" t="s">
        <v>508</v>
      </c>
      <c r="C91" s="112" t="s">
        <v>411</v>
      </c>
      <c r="D91" s="112" t="s">
        <v>507</v>
      </c>
      <c r="E91" s="112" t="s">
        <v>508</v>
      </c>
      <c r="F91" s="112" t="s">
        <v>339</v>
      </c>
      <c r="G91" s="113">
        <v>1263.0899999999999</v>
      </c>
    </row>
    <row r="92" spans="1:11" ht="13.5" customHeight="1" thickBot="1">
      <c r="A92" s="112" t="s">
        <v>509</v>
      </c>
      <c r="B92" s="112" t="s">
        <v>510</v>
      </c>
      <c r="C92" s="112" t="s">
        <v>411</v>
      </c>
      <c r="D92" s="112" t="s">
        <v>509</v>
      </c>
      <c r="E92" s="112" t="s">
        <v>510</v>
      </c>
      <c r="F92" s="112" t="s">
        <v>339</v>
      </c>
      <c r="G92" s="113">
        <v>0</v>
      </c>
    </row>
    <row r="93" spans="1:11" ht="13.5" customHeight="1" thickBot="1">
      <c r="A93" s="112" t="s">
        <v>511</v>
      </c>
      <c r="B93" s="112" t="s">
        <v>512</v>
      </c>
      <c r="C93" s="112" t="s">
        <v>411</v>
      </c>
      <c r="D93" s="112" t="s">
        <v>511</v>
      </c>
      <c r="E93" s="112" t="s">
        <v>512</v>
      </c>
      <c r="F93" s="112" t="s">
        <v>339</v>
      </c>
      <c r="G93" s="113">
        <v>0</v>
      </c>
    </row>
    <row r="94" spans="1:11" ht="13.5" customHeight="1" thickBot="1">
      <c r="A94" s="112" t="s">
        <v>513</v>
      </c>
      <c r="B94" s="112" t="s">
        <v>514</v>
      </c>
      <c r="C94" s="112" t="s">
        <v>411</v>
      </c>
      <c r="D94" s="112" t="s">
        <v>513</v>
      </c>
      <c r="E94" s="112" t="s">
        <v>514</v>
      </c>
      <c r="F94" s="112" t="s">
        <v>339</v>
      </c>
      <c r="G94" s="113">
        <v>-2666.67</v>
      </c>
    </row>
    <row r="95" spans="1:11" ht="13.5" customHeight="1" thickBot="1">
      <c r="A95" s="112" t="s">
        <v>515</v>
      </c>
      <c r="B95" s="112" t="s">
        <v>516</v>
      </c>
      <c r="C95" s="112" t="s">
        <v>411</v>
      </c>
      <c r="D95" s="112" t="s">
        <v>515</v>
      </c>
      <c r="E95" s="112" t="s">
        <v>516</v>
      </c>
      <c r="F95" s="112" t="s">
        <v>339</v>
      </c>
      <c r="G95" s="113">
        <v>0</v>
      </c>
    </row>
    <row r="96" spans="1:11" ht="13.5" hidden="1" customHeight="1" thickBot="1">
      <c r="A96" s="112" t="s">
        <v>517</v>
      </c>
      <c r="B96" s="112" t="s">
        <v>518</v>
      </c>
      <c r="C96" s="112" t="s">
        <v>346</v>
      </c>
      <c r="D96" s="114"/>
      <c r="E96" s="114"/>
      <c r="F96" s="112" t="s">
        <v>339</v>
      </c>
      <c r="G96" s="113">
        <v>-112536.04</v>
      </c>
    </row>
    <row r="97" spans="1:7" ht="13.5" hidden="1" customHeight="1" thickBot="1">
      <c r="A97" s="112" t="s">
        <v>519</v>
      </c>
      <c r="B97" s="112" t="s">
        <v>520</v>
      </c>
      <c r="C97" s="112" t="s">
        <v>346</v>
      </c>
      <c r="D97" s="114"/>
      <c r="E97" s="114"/>
      <c r="F97" s="112" t="s">
        <v>339</v>
      </c>
      <c r="G97" s="113">
        <v>0</v>
      </c>
    </row>
    <row r="98" spans="1:7" ht="13.5" hidden="1" customHeight="1" thickBot="1">
      <c r="A98" s="112" t="s">
        <v>521</v>
      </c>
      <c r="B98" s="112" t="s">
        <v>522</v>
      </c>
      <c r="C98" s="112" t="s">
        <v>346</v>
      </c>
      <c r="D98" s="114"/>
      <c r="E98" s="114"/>
      <c r="F98" s="112" t="s">
        <v>339</v>
      </c>
      <c r="G98" s="113">
        <v>36293</v>
      </c>
    </row>
    <row r="99" spans="1:7" ht="13.5" hidden="1" customHeight="1" thickBot="1">
      <c r="A99" s="112" t="s">
        <v>523</v>
      </c>
      <c r="B99" s="112" t="s">
        <v>524</v>
      </c>
      <c r="C99" s="112" t="s">
        <v>412</v>
      </c>
      <c r="D99" s="114"/>
      <c r="E99" s="114"/>
      <c r="F99" s="112" t="s">
        <v>339</v>
      </c>
      <c r="G99" s="113">
        <v>-5632992.2699999996</v>
      </c>
    </row>
    <row r="100" spans="1:7" ht="13.5" customHeight="1" thickBot="1">
      <c r="A100" s="112" t="s">
        <v>525</v>
      </c>
      <c r="B100" s="112" t="s">
        <v>526</v>
      </c>
      <c r="C100" s="112" t="s">
        <v>411</v>
      </c>
      <c r="D100" s="112" t="s">
        <v>525</v>
      </c>
      <c r="E100" s="112" t="s">
        <v>526</v>
      </c>
      <c r="F100" s="112" t="s">
        <v>339</v>
      </c>
      <c r="G100" s="113">
        <v>-1305025.75</v>
      </c>
    </row>
    <row r="101" spans="1:7" ht="13.5" hidden="1" customHeight="1" thickBot="1">
      <c r="A101" s="112" t="s">
        <v>527</v>
      </c>
      <c r="B101" s="112" t="s">
        <v>528</v>
      </c>
      <c r="C101" s="112" t="s">
        <v>458</v>
      </c>
      <c r="D101" s="114"/>
      <c r="E101" s="114"/>
      <c r="F101" s="112" t="s">
        <v>339</v>
      </c>
      <c r="G101" s="113">
        <v>-2320600.91</v>
      </c>
    </row>
    <row r="102" spans="1:7" ht="13.5" hidden="1" customHeight="1" thickBot="1">
      <c r="A102" s="112" t="s">
        <v>529</v>
      </c>
      <c r="B102" s="112" t="s">
        <v>530</v>
      </c>
      <c r="C102" s="112" t="s">
        <v>346</v>
      </c>
      <c r="D102" s="114"/>
      <c r="E102" s="114"/>
      <c r="F102" s="112" t="s">
        <v>339</v>
      </c>
      <c r="G102" s="113">
        <v>-4846313.2</v>
      </c>
    </row>
    <row r="103" spans="1:7" ht="13.5" hidden="1" customHeight="1" thickBot="1">
      <c r="A103" s="112" t="s">
        <v>531</v>
      </c>
      <c r="B103" s="112" t="s">
        <v>532</v>
      </c>
      <c r="C103" s="112" t="s">
        <v>346</v>
      </c>
      <c r="D103" s="114"/>
      <c r="E103" s="114"/>
      <c r="F103" s="112" t="s">
        <v>339</v>
      </c>
      <c r="G103" s="113">
        <v>-183868898.21000001</v>
      </c>
    </row>
    <row r="104" spans="1:7" ht="13.5" hidden="1" customHeight="1" thickBot="1">
      <c r="A104" s="112" t="s">
        <v>533</v>
      </c>
      <c r="B104" s="112" t="s">
        <v>534</v>
      </c>
      <c r="C104" s="112" t="s">
        <v>346</v>
      </c>
      <c r="D104" s="114"/>
      <c r="E104" s="114"/>
      <c r="F104" s="112" t="s">
        <v>339</v>
      </c>
      <c r="G104" s="113">
        <v>0</v>
      </c>
    </row>
    <row r="105" spans="1:7" ht="13.5" hidden="1" customHeight="1" thickBot="1">
      <c r="A105" s="112" t="s">
        <v>535</v>
      </c>
      <c r="B105" s="112" t="s">
        <v>536</v>
      </c>
      <c r="C105" s="112" t="s">
        <v>346</v>
      </c>
      <c r="D105" s="114"/>
      <c r="E105" s="114"/>
      <c r="F105" s="112" t="s">
        <v>339</v>
      </c>
      <c r="G105" s="113">
        <v>-4120769.49</v>
      </c>
    </row>
    <row r="106" spans="1:7" ht="13.5" hidden="1" customHeight="1" thickBot="1">
      <c r="A106" s="112" t="s">
        <v>537</v>
      </c>
      <c r="B106" s="112" t="s">
        <v>538</v>
      </c>
      <c r="C106" s="112" t="s">
        <v>342</v>
      </c>
      <c r="D106" s="112" t="s">
        <v>537</v>
      </c>
      <c r="E106" s="112" t="s">
        <v>538</v>
      </c>
      <c r="F106" s="112" t="s">
        <v>339</v>
      </c>
      <c r="G106" s="113">
        <v>0</v>
      </c>
    </row>
    <row r="107" spans="1:7" ht="13.5" hidden="1" customHeight="1" thickBot="1">
      <c r="A107" s="112" t="s">
        <v>537</v>
      </c>
      <c r="B107" s="112" t="s">
        <v>538</v>
      </c>
      <c r="C107" s="112" t="s">
        <v>342</v>
      </c>
      <c r="D107" s="112" t="s">
        <v>537</v>
      </c>
      <c r="E107" s="112" t="s">
        <v>538</v>
      </c>
      <c r="F107" s="112" t="s">
        <v>539</v>
      </c>
      <c r="G107" s="113">
        <v>0</v>
      </c>
    </row>
    <row r="108" spans="1:7" ht="13.5" hidden="1" customHeight="1" thickBot="1">
      <c r="A108" s="112" t="s">
        <v>540</v>
      </c>
      <c r="B108" s="112" t="s">
        <v>541</v>
      </c>
      <c r="C108" s="112" t="s">
        <v>342</v>
      </c>
      <c r="D108" s="114"/>
      <c r="E108" s="114"/>
      <c r="F108" s="112" t="s">
        <v>339</v>
      </c>
      <c r="G108" s="113">
        <v>0</v>
      </c>
    </row>
    <row r="109" spans="1:7" ht="13.5" hidden="1" customHeight="1" thickBot="1">
      <c r="A109" s="112" t="s">
        <v>540</v>
      </c>
      <c r="B109" s="112" t="s">
        <v>541</v>
      </c>
      <c r="C109" s="112" t="s">
        <v>342</v>
      </c>
      <c r="D109" s="114"/>
      <c r="E109" s="114"/>
      <c r="F109" s="112" t="s">
        <v>343</v>
      </c>
      <c r="G109" s="113">
        <v>0</v>
      </c>
    </row>
    <row r="110" spans="1:7" ht="13.5" hidden="1" customHeight="1" thickBot="1">
      <c r="A110" s="112" t="s">
        <v>542</v>
      </c>
      <c r="B110" s="112" t="s">
        <v>543</v>
      </c>
      <c r="C110" s="112" t="s">
        <v>346</v>
      </c>
      <c r="D110" s="114"/>
      <c r="E110" s="114"/>
      <c r="F110" s="112" t="s">
        <v>339</v>
      </c>
      <c r="G110" s="113">
        <v>168</v>
      </c>
    </row>
    <row r="111" spans="1:7" ht="13.5" hidden="1" customHeight="1" thickBot="1">
      <c r="A111" s="112" t="s">
        <v>544</v>
      </c>
      <c r="B111" s="112" t="s">
        <v>545</v>
      </c>
      <c r="C111" s="112" t="s">
        <v>346</v>
      </c>
      <c r="D111" s="114"/>
      <c r="E111" s="114"/>
      <c r="F111" s="112" t="s">
        <v>339</v>
      </c>
      <c r="G111" s="113">
        <v>-6082140.4699999997</v>
      </c>
    </row>
    <row r="112" spans="1:7" ht="13.5" hidden="1" customHeight="1" thickBot="1">
      <c r="A112" s="112" t="s">
        <v>546</v>
      </c>
      <c r="B112" s="112" t="s">
        <v>547</v>
      </c>
      <c r="C112" s="112" t="s">
        <v>346</v>
      </c>
      <c r="D112" s="114"/>
      <c r="E112" s="114"/>
      <c r="F112" s="112" t="s">
        <v>339</v>
      </c>
      <c r="G112" s="113">
        <v>62136.22</v>
      </c>
    </row>
    <row r="113" spans="1:7" ht="13.5" hidden="1" customHeight="1" thickBot="1">
      <c r="A113" s="112" t="s">
        <v>548</v>
      </c>
      <c r="B113" s="112" t="s">
        <v>549</v>
      </c>
      <c r="C113" s="112" t="s">
        <v>356</v>
      </c>
      <c r="D113" s="114"/>
      <c r="E113" s="114"/>
      <c r="F113" s="112" t="s">
        <v>339</v>
      </c>
      <c r="G113" s="113">
        <v>-116788.26</v>
      </c>
    </row>
    <row r="114" spans="1:7" ht="13.5" hidden="1" customHeight="1" thickBot="1">
      <c r="A114" s="112" t="s">
        <v>548</v>
      </c>
      <c r="B114" s="112" t="s">
        <v>549</v>
      </c>
      <c r="C114" s="112" t="s">
        <v>356</v>
      </c>
      <c r="D114" s="114"/>
      <c r="E114" s="114"/>
      <c r="F114" s="112" t="s">
        <v>539</v>
      </c>
      <c r="G114" s="113">
        <v>0</v>
      </c>
    </row>
    <row r="115" spans="1:7" ht="13.5" hidden="1" customHeight="1" thickBot="1">
      <c r="A115" s="112" t="s">
        <v>550</v>
      </c>
      <c r="B115" s="112" t="s">
        <v>551</v>
      </c>
      <c r="C115" s="112" t="s">
        <v>552</v>
      </c>
      <c r="D115" s="114"/>
      <c r="E115" s="114"/>
      <c r="F115" s="112" t="s">
        <v>339</v>
      </c>
      <c r="G115" s="113">
        <v>0</v>
      </c>
    </row>
    <row r="116" spans="1:7" ht="13.5" hidden="1" customHeight="1" thickBot="1">
      <c r="A116" s="112" t="s">
        <v>553</v>
      </c>
      <c r="B116" s="112" t="s">
        <v>554</v>
      </c>
      <c r="C116" s="112" t="s">
        <v>552</v>
      </c>
      <c r="D116" s="114"/>
      <c r="E116" s="114"/>
      <c r="F116" s="112" t="s">
        <v>339</v>
      </c>
      <c r="G116" s="113">
        <v>0</v>
      </c>
    </row>
    <row r="117" spans="1:7" ht="13.5" hidden="1" customHeight="1" thickBot="1">
      <c r="A117" s="112" t="s">
        <v>555</v>
      </c>
      <c r="B117" s="112" t="s">
        <v>556</v>
      </c>
      <c r="C117" s="112" t="s">
        <v>412</v>
      </c>
      <c r="D117" s="114"/>
      <c r="E117" s="114"/>
      <c r="F117" s="112" t="s">
        <v>339</v>
      </c>
      <c r="G117" s="113">
        <v>0</v>
      </c>
    </row>
    <row r="118" spans="1:7" ht="13.5" hidden="1" customHeight="1" thickBot="1">
      <c r="A118" s="112" t="s">
        <v>557</v>
      </c>
      <c r="B118" s="112" t="s">
        <v>558</v>
      </c>
      <c r="C118" s="112" t="s">
        <v>412</v>
      </c>
      <c r="D118" s="114"/>
      <c r="E118" s="114"/>
      <c r="F118" s="112" t="s">
        <v>339</v>
      </c>
      <c r="G118" s="113">
        <v>0</v>
      </c>
    </row>
    <row r="119" spans="1:7" ht="13.5" hidden="1" customHeight="1" thickBot="1">
      <c r="A119" s="112" t="s">
        <v>559</v>
      </c>
      <c r="B119" s="112" t="s">
        <v>560</v>
      </c>
      <c r="C119" s="112" t="s">
        <v>412</v>
      </c>
      <c r="D119" s="114"/>
      <c r="E119" s="114"/>
      <c r="F119" s="112" t="s">
        <v>339</v>
      </c>
      <c r="G119" s="113">
        <v>0</v>
      </c>
    </row>
    <row r="120" spans="1:7" ht="13.5" hidden="1" customHeight="1" thickBot="1">
      <c r="A120" s="112" t="s">
        <v>561</v>
      </c>
      <c r="B120" s="112" t="s">
        <v>562</v>
      </c>
      <c r="C120" s="112" t="s">
        <v>412</v>
      </c>
      <c r="D120" s="114"/>
      <c r="E120" s="114"/>
      <c r="F120" s="112" t="s">
        <v>339</v>
      </c>
      <c r="G120" s="113">
        <v>0</v>
      </c>
    </row>
    <row r="121" spans="1:7" ht="13.5" hidden="1" customHeight="1" thickBot="1">
      <c r="A121" s="112" t="s">
        <v>563</v>
      </c>
      <c r="B121" s="112" t="s">
        <v>564</v>
      </c>
      <c r="C121" s="112" t="s">
        <v>412</v>
      </c>
      <c r="D121" s="114"/>
      <c r="E121" s="114"/>
      <c r="F121" s="112" t="s">
        <v>339</v>
      </c>
      <c r="G121" s="113">
        <v>0</v>
      </c>
    </row>
    <row r="122" spans="1:7" ht="13.5" hidden="1" customHeight="1" thickBot="1">
      <c r="A122" s="112" t="s">
        <v>565</v>
      </c>
      <c r="B122" s="112" t="s">
        <v>566</v>
      </c>
      <c r="C122" s="112" t="s">
        <v>412</v>
      </c>
      <c r="D122" s="114"/>
      <c r="E122" s="114"/>
      <c r="F122" s="112" t="s">
        <v>339</v>
      </c>
      <c r="G122" s="113">
        <v>0</v>
      </c>
    </row>
    <row r="123" spans="1:7" ht="13.5" hidden="1" customHeight="1" thickBot="1">
      <c r="A123" s="112" t="s">
        <v>567</v>
      </c>
      <c r="B123" s="112" t="s">
        <v>568</v>
      </c>
      <c r="C123" s="112" t="s">
        <v>412</v>
      </c>
      <c r="D123" s="114"/>
      <c r="E123" s="114"/>
      <c r="F123" s="112" t="s">
        <v>339</v>
      </c>
      <c r="G123" s="113">
        <v>0</v>
      </c>
    </row>
    <row r="124" spans="1:7" ht="13.5" hidden="1" customHeight="1" thickBot="1">
      <c r="A124" s="112" t="s">
        <v>569</v>
      </c>
      <c r="B124" s="112" t="s">
        <v>570</v>
      </c>
      <c r="C124" s="112" t="s">
        <v>412</v>
      </c>
      <c r="D124" s="114"/>
      <c r="E124" s="114"/>
      <c r="F124" s="112" t="s">
        <v>339</v>
      </c>
      <c r="G124" s="113">
        <v>0</v>
      </c>
    </row>
    <row r="125" spans="1:7" ht="13.5" hidden="1" customHeight="1" thickBot="1">
      <c r="A125" s="112" t="s">
        <v>571</v>
      </c>
      <c r="B125" s="112" t="s">
        <v>572</v>
      </c>
      <c r="C125" s="112" t="s">
        <v>412</v>
      </c>
      <c r="D125" s="114"/>
      <c r="E125" s="114"/>
      <c r="F125" s="112" t="s">
        <v>339</v>
      </c>
      <c r="G125" s="113">
        <v>0</v>
      </c>
    </row>
    <row r="126" spans="1:7" ht="13.5" hidden="1" customHeight="1" thickBot="1">
      <c r="A126" s="112" t="s">
        <v>573</v>
      </c>
      <c r="B126" s="112" t="s">
        <v>574</v>
      </c>
      <c r="C126" s="112" t="s">
        <v>412</v>
      </c>
      <c r="D126" s="114"/>
      <c r="E126" s="114"/>
      <c r="F126" s="112" t="s">
        <v>339</v>
      </c>
      <c r="G126" s="113">
        <v>0</v>
      </c>
    </row>
    <row r="127" spans="1:7" ht="13.5" hidden="1" customHeight="1" thickBot="1">
      <c r="A127" s="112" t="s">
        <v>575</v>
      </c>
      <c r="B127" s="112" t="s">
        <v>576</v>
      </c>
      <c r="C127" s="112" t="s">
        <v>412</v>
      </c>
      <c r="D127" s="114"/>
      <c r="E127" s="114"/>
      <c r="F127" s="112" t="s">
        <v>339</v>
      </c>
      <c r="G127" s="113">
        <v>0</v>
      </c>
    </row>
    <row r="128" spans="1:7" ht="13.5" hidden="1" customHeight="1" thickBot="1">
      <c r="A128" s="112" t="s">
        <v>577</v>
      </c>
      <c r="B128" s="112" t="s">
        <v>578</v>
      </c>
      <c r="C128" s="112" t="s">
        <v>412</v>
      </c>
      <c r="D128" s="114"/>
      <c r="E128" s="114"/>
      <c r="F128" s="112" t="s">
        <v>339</v>
      </c>
      <c r="G128" s="113">
        <v>0</v>
      </c>
    </row>
    <row r="129" spans="1:7" ht="13.5" hidden="1" customHeight="1" thickBot="1">
      <c r="A129" s="112" t="s">
        <v>579</v>
      </c>
      <c r="B129" s="112" t="s">
        <v>580</v>
      </c>
      <c r="C129" s="112" t="s">
        <v>412</v>
      </c>
      <c r="D129" s="114"/>
      <c r="E129" s="114"/>
      <c r="F129" s="112" t="s">
        <v>339</v>
      </c>
      <c r="G129" s="113">
        <v>0</v>
      </c>
    </row>
    <row r="130" spans="1:7" ht="13.5" hidden="1" customHeight="1" thickBot="1">
      <c r="A130" s="112" t="s">
        <v>581</v>
      </c>
      <c r="B130" s="112" t="s">
        <v>582</v>
      </c>
      <c r="C130" s="112" t="s">
        <v>412</v>
      </c>
      <c r="D130" s="114"/>
      <c r="E130" s="114"/>
      <c r="F130" s="112" t="s">
        <v>339</v>
      </c>
      <c r="G130" s="113">
        <v>0</v>
      </c>
    </row>
    <row r="131" spans="1:7" ht="13.5" hidden="1" customHeight="1" thickBot="1">
      <c r="A131" s="112" t="s">
        <v>583</v>
      </c>
      <c r="B131" s="112" t="s">
        <v>584</v>
      </c>
      <c r="C131" s="112" t="s">
        <v>412</v>
      </c>
      <c r="D131" s="114"/>
      <c r="E131" s="114"/>
      <c r="F131" s="112" t="s">
        <v>339</v>
      </c>
      <c r="G131" s="113">
        <v>0</v>
      </c>
    </row>
    <row r="132" spans="1:7" ht="13.5" hidden="1" customHeight="1" thickBot="1">
      <c r="A132" s="112" t="s">
        <v>585</v>
      </c>
      <c r="B132" s="112" t="s">
        <v>586</v>
      </c>
      <c r="C132" s="112" t="s">
        <v>412</v>
      </c>
      <c r="D132" s="114"/>
      <c r="E132" s="114"/>
      <c r="F132" s="112" t="s">
        <v>339</v>
      </c>
      <c r="G132" s="113">
        <v>0</v>
      </c>
    </row>
    <row r="133" spans="1:7" ht="13.5" hidden="1" customHeight="1" thickBot="1">
      <c r="A133" s="112" t="s">
        <v>587</v>
      </c>
      <c r="B133" s="112" t="s">
        <v>588</v>
      </c>
      <c r="C133" s="112" t="s">
        <v>412</v>
      </c>
      <c r="D133" s="114"/>
      <c r="E133" s="114"/>
      <c r="F133" s="112" t="s">
        <v>339</v>
      </c>
      <c r="G133" s="113">
        <v>0</v>
      </c>
    </row>
    <row r="134" spans="1:7" ht="13.5" hidden="1" customHeight="1" thickBot="1">
      <c r="A134" s="112" t="s">
        <v>589</v>
      </c>
      <c r="B134" s="112" t="s">
        <v>590</v>
      </c>
      <c r="C134" s="112" t="s">
        <v>412</v>
      </c>
      <c r="D134" s="114"/>
      <c r="E134" s="114"/>
      <c r="F134" s="112" t="s">
        <v>339</v>
      </c>
      <c r="G134" s="113">
        <v>0</v>
      </c>
    </row>
    <row r="135" spans="1:7" ht="13.5" hidden="1" customHeight="1" thickBot="1">
      <c r="A135" s="112" t="s">
        <v>591</v>
      </c>
      <c r="B135" s="112" t="s">
        <v>592</v>
      </c>
      <c r="C135" s="112" t="s">
        <v>412</v>
      </c>
      <c r="D135" s="114"/>
      <c r="E135" s="114"/>
      <c r="F135" s="112" t="s">
        <v>339</v>
      </c>
      <c r="G135" s="113">
        <v>0</v>
      </c>
    </row>
    <row r="136" spans="1:7" ht="13.5" hidden="1" customHeight="1" thickBot="1">
      <c r="A136" s="112" t="s">
        <v>593</v>
      </c>
      <c r="B136" s="112" t="s">
        <v>594</v>
      </c>
      <c r="C136" s="112" t="s">
        <v>412</v>
      </c>
      <c r="D136" s="114"/>
      <c r="E136" s="114"/>
      <c r="F136" s="112" t="s">
        <v>339</v>
      </c>
      <c r="G136" s="113">
        <v>0</v>
      </c>
    </row>
    <row r="137" spans="1:7" ht="13.5" hidden="1" customHeight="1" thickBot="1">
      <c r="A137" s="112" t="s">
        <v>595</v>
      </c>
      <c r="B137" s="112" t="s">
        <v>596</v>
      </c>
      <c r="C137" s="112" t="s">
        <v>412</v>
      </c>
      <c r="D137" s="114"/>
      <c r="E137" s="114"/>
      <c r="F137" s="112" t="s">
        <v>339</v>
      </c>
      <c r="G137" s="113">
        <v>0</v>
      </c>
    </row>
    <row r="138" spans="1:7" ht="13.5" hidden="1" customHeight="1" thickBot="1">
      <c r="A138" s="112" t="s">
        <v>597</v>
      </c>
      <c r="B138" s="112" t="s">
        <v>598</v>
      </c>
      <c r="C138" s="112" t="s">
        <v>412</v>
      </c>
      <c r="D138" s="114"/>
      <c r="E138" s="114"/>
      <c r="F138" s="112" t="s">
        <v>339</v>
      </c>
      <c r="G138" s="113">
        <v>0</v>
      </c>
    </row>
    <row r="139" spans="1:7" ht="13.5" hidden="1" customHeight="1" thickBot="1">
      <c r="A139" s="112" t="s">
        <v>599</v>
      </c>
      <c r="B139" s="112" t="s">
        <v>600</v>
      </c>
      <c r="C139" s="112" t="s">
        <v>412</v>
      </c>
      <c r="D139" s="114"/>
      <c r="E139" s="114"/>
      <c r="F139" s="112" t="s">
        <v>339</v>
      </c>
      <c r="G139" s="113">
        <v>0</v>
      </c>
    </row>
    <row r="140" spans="1:7" ht="13.5" hidden="1" customHeight="1" thickBot="1">
      <c r="A140" s="112" t="s">
        <v>601</v>
      </c>
      <c r="B140" s="112" t="s">
        <v>602</v>
      </c>
      <c r="C140" s="112" t="s">
        <v>412</v>
      </c>
      <c r="D140" s="114"/>
      <c r="E140" s="114"/>
      <c r="F140" s="112" t="s">
        <v>339</v>
      </c>
      <c r="G140" s="113">
        <v>0</v>
      </c>
    </row>
    <row r="141" spans="1:7" ht="13.5" hidden="1" customHeight="1" thickBot="1">
      <c r="A141" s="112" t="s">
        <v>603</v>
      </c>
      <c r="B141" s="112" t="s">
        <v>604</v>
      </c>
      <c r="C141" s="112" t="s">
        <v>412</v>
      </c>
      <c r="D141" s="114"/>
      <c r="E141" s="114"/>
      <c r="F141" s="112" t="s">
        <v>339</v>
      </c>
      <c r="G141" s="113">
        <v>0</v>
      </c>
    </row>
    <row r="142" spans="1:7" ht="13.5" hidden="1" customHeight="1" thickBot="1">
      <c r="A142" s="112" t="s">
        <v>605</v>
      </c>
      <c r="B142" s="112" t="s">
        <v>606</v>
      </c>
      <c r="C142" s="112" t="s">
        <v>412</v>
      </c>
      <c r="D142" s="114"/>
      <c r="E142" s="114"/>
      <c r="F142" s="112" t="s">
        <v>339</v>
      </c>
      <c r="G142" s="113">
        <v>0</v>
      </c>
    </row>
    <row r="143" spans="1:7" ht="13.5" hidden="1" customHeight="1" thickBot="1">
      <c r="A143" s="112" t="s">
        <v>607</v>
      </c>
      <c r="B143" s="112" t="s">
        <v>608</v>
      </c>
      <c r="C143" s="112" t="s">
        <v>412</v>
      </c>
      <c r="D143" s="114"/>
      <c r="E143" s="114"/>
      <c r="F143" s="112" t="s">
        <v>339</v>
      </c>
      <c r="G143" s="113">
        <v>0</v>
      </c>
    </row>
    <row r="144" spans="1:7" ht="13.5" hidden="1" customHeight="1" thickBot="1">
      <c r="A144" s="112" t="s">
        <v>609</v>
      </c>
      <c r="B144" s="112" t="s">
        <v>610</v>
      </c>
      <c r="C144" s="112" t="s">
        <v>412</v>
      </c>
      <c r="D144" s="114"/>
      <c r="E144" s="114"/>
      <c r="F144" s="112" t="s">
        <v>339</v>
      </c>
      <c r="G144" s="113">
        <v>0</v>
      </c>
    </row>
    <row r="145" spans="1:7" ht="13.5" hidden="1" customHeight="1" thickBot="1">
      <c r="A145" s="112" t="s">
        <v>611</v>
      </c>
      <c r="B145" s="112" t="s">
        <v>612</v>
      </c>
      <c r="C145" s="112" t="s">
        <v>412</v>
      </c>
      <c r="D145" s="114"/>
      <c r="E145" s="114"/>
      <c r="F145" s="112" t="s">
        <v>339</v>
      </c>
      <c r="G145" s="113">
        <v>0</v>
      </c>
    </row>
    <row r="146" spans="1:7" ht="13.5" hidden="1" customHeight="1" thickBot="1">
      <c r="A146" s="112" t="s">
        <v>613</v>
      </c>
      <c r="B146" s="112" t="s">
        <v>614</v>
      </c>
      <c r="C146" s="112" t="s">
        <v>412</v>
      </c>
      <c r="D146" s="114"/>
      <c r="E146" s="114"/>
      <c r="F146" s="112" t="s">
        <v>339</v>
      </c>
      <c r="G146" s="113">
        <v>0</v>
      </c>
    </row>
    <row r="147" spans="1:7" ht="13.5" hidden="1" customHeight="1" thickBot="1">
      <c r="A147" s="112" t="s">
        <v>615</v>
      </c>
      <c r="B147" s="112" t="s">
        <v>616</v>
      </c>
      <c r="C147" s="112" t="s">
        <v>412</v>
      </c>
      <c r="D147" s="114"/>
      <c r="E147" s="114"/>
      <c r="F147" s="112" t="s">
        <v>339</v>
      </c>
      <c r="G147" s="113">
        <v>0</v>
      </c>
    </row>
    <row r="148" spans="1:7" ht="13.5" hidden="1" customHeight="1" thickBot="1">
      <c r="A148" s="112" t="s">
        <v>617</v>
      </c>
      <c r="B148" s="112" t="s">
        <v>618</v>
      </c>
      <c r="C148" s="112" t="s">
        <v>412</v>
      </c>
      <c r="D148" s="114"/>
      <c r="E148" s="114"/>
      <c r="F148" s="112" t="s">
        <v>339</v>
      </c>
      <c r="G148" s="113">
        <v>0</v>
      </c>
    </row>
    <row r="149" spans="1:7" ht="13.5" hidden="1" customHeight="1" thickBot="1">
      <c r="A149" s="112" t="s">
        <v>1434</v>
      </c>
      <c r="B149" s="112" t="s">
        <v>1435</v>
      </c>
      <c r="C149" s="112" t="s">
        <v>412</v>
      </c>
      <c r="D149" s="114"/>
      <c r="E149" s="114"/>
      <c r="F149" s="112" t="s">
        <v>339</v>
      </c>
      <c r="G149" s="113">
        <v>0</v>
      </c>
    </row>
    <row r="150" spans="1:7" ht="13.5" hidden="1" customHeight="1" thickBot="1">
      <c r="A150" s="112" t="s">
        <v>619</v>
      </c>
      <c r="B150" s="112" t="s">
        <v>620</v>
      </c>
      <c r="C150" s="112" t="s">
        <v>412</v>
      </c>
      <c r="D150" s="114"/>
      <c r="E150" s="114"/>
      <c r="F150" s="112" t="s">
        <v>339</v>
      </c>
      <c r="G150" s="113">
        <v>0</v>
      </c>
    </row>
    <row r="151" spans="1:7" ht="13.5" hidden="1" customHeight="1" thickBot="1">
      <c r="A151" s="112" t="s">
        <v>621</v>
      </c>
      <c r="B151" s="112" t="s">
        <v>622</v>
      </c>
      <c r="C151" s="112" t="s">
        <v>412</v>
      </c>
      <c r="D151" s="114"/>
      <c r="E151" s="114"/>
      <c r="F151" s="112" t="s">
        <v>339</v>
      </c>
      <c r="G151" s="113">
        <v>0</v>
      </c>
    </row>
    <row r="152" spans="1:7" ht="13.5" hidden="1" customHeight="1" thickBot="1">
      <c r="A152" s="112" t="s">
        <v>623</v>
      </c>
      <c r="B152" s="112" t="s">
        <v>624</v>
      </c>
      <c r="C152" s="112" t="s">
        <v>412</v>
      </c>
      <c r="D152" s="114"/>
      <c r="E152" s="114"/>
      <c r="F152" s="112" t="s">
        <v>339</v>
      </c>
      <c r="G152" s="113">
        <v>0</v>
      </c>
    </row>
    <row r="153" spans="1:7" ht="13.5" hidden="1" customHeight="1" thickBot="1">
      <c r="A153" s="112" t="s">
        <v>1436</v>
      </c>
      <c r="B153" s="112" t="s">
        <v>1437</v>
      </c>
      <c r="C153" s="112" t="s">
        <v>412</v>
      </c>
      <c r="D153" s="114"/>
      <c r="E153" s="114"/>
      <c r="F153" s="112" t="s">
        <v>339</v>
      </c>
      <c r="G153" s="113">
        <v>0</v>
      </c>
    </row>
    <row r="154" spans="1:7" ht="13.5" hidden="1" customHeight="1" thickBot="1">
      <c r="A154" s="112" t="s">
        <v>1438</v>
      </c>
      <c r="B154" s="112" t="s">
        <v>1439</v>
      </c>
      <c r="C154" s="112" t="s">
        <v>412</v>
      </c>
      <c r="D154" s="114"/>
      <c r="E154" s="114"/>
      <c r="F154" s="112" t="s">
        <v>339</v>
      </c>
      <c r="G154" s="113">
        <v>0</v>
      </c>
    </row>
    <row r="155" spans="1:7" ht="13.5" hidden="1" customHeight="1" thickBot="1">
      <c r="A155" s="112" t="s">
        <v>1440</v>
      </c>
      <c r="B155" s="112" t="s">
        <v>1441</v>
      </c>
      <c r="C155" s="112" t="s">
        <v>412</v>
      </c>
      <c r="D155" s="114"/>
      <c r="E155" s="114"/>
      <c r="F155" s="112" t="s">
        <v>339</v>
      </c>
      <c r="G155" s="113">
        <v>0</v>
      </c>
    </row>
    <row r="156" spans="1:7" ht="13.5" hidden="1" customHeight="1" thickBot="1">
      <c r="A156" s="112" t="s">
        <v>625</v>
      </c>
      <c r="B156" s="112" t="s">
        <v>626</v>
      </c>
      <c r="C156" s="112" t="s">
        <v>412</v>
      </c>
      <c r="D156" s="114"/>
      <c r="E156" s="114"/>
      <c r="F156" s="112" t="s">
        <v>339</v>
      </c>
      <c r="G156" s="113">
        <v>0</v>
      </c>
    </row>
    <row r="157" spans="1:7" ht="13.5" hidden="1" customHeight="1" thickBot="1">
      <c r="A157" s="112" t="s">
        <v>627</v>
      </c>
      <c r="B157" s="112" t="s">
        <v>628</v>
      </c>
      <c r="C157" s="112" t="s">
        <v>412</v>
      </c>
      <c r="D157" s="114"/>
      <c r="E157" s="114"/>
      <c r="F157" s="112" t="s">
        <v>339</v>
      </c>
      <c r="G157" s="113">
        <v>0</v>
      </c>
    </row>
    <row r="158" spans="1:7" ht="13.5" hidden="1" customHeight="1" thickBot="1">
      <c r="A158" s="112" t="s">
        <v>629</v>
      </c>
      <c r="B158" s="112" t="s">
        <v>630</v>
      </c>
      <c r="C158" s="112" t="s">
        <v>412</v>
      </c>
      <c r="D158" s="114"/>
      <c r="E158" s="114"/>
      <c r="F158" s="112" t="s">
        <v>339</v>
      </c>
      <c r="G158" s="113">
        <v>0</v>
      </c>
    </row>
    <row r="159" spans="1:7" ht="13.5" hidden="1" customHeight="1" thickBot="1">
      <c r="A159" s="112" t="s">
        <v>631</v>
      </c>
      <c r="B159" s="112" t="s">
        <v>632</v>
      </c>
      <c r="C159" s="112" t="s">
        <v>412</v>
      </c>
      <c r="D159" s="114"/>
      <c r="E159" s="114"/>
      <c r="F159" s="112" t="s">
        <v>339</v>
      </c>
      <c r="G159" s="113">
        <v>0</v>
      </c>
    </row>
    <row r="160" spans="1:7" ht="13.5" hidden="1" customHeight="1" thickBot="1">
      <c r="A160" s="112" t="s">
        <v>633</v>
      </c>
      <c r="B160" s="112" t="s">
        <v>634</v>
      </c>
      <c r="C160" s="112" t="s">
        <v>412</v>
      </c>
      <c r="D160" s="114"/>
      <c r="E160" s="114"/>
      <c r="F160" s="112" t="s">
        <v>339</v>
      </c>
      <c r="G160" s="113">
        <v>0</v>
      </c>
    </row>
    <row r="161" spans="1:7" ht="13.5" hidden="1" customHeight="1" thickBot="1">
      <c r="A161" s="112" t="s">
        <v>635</v>
      </c>
      <c r="B161" s="112" t="s">
        <v>636</v>
      </c>
      <c r="C161" s="112" t="s">
        <v>412</v>
      </c>
      <c r="D161" s="114"/>
      <c r="E161" s="114"/>
      <c r="F161" s="112" t="s">
        <v>339</v>
      </c>
      <c r="G161" s="113">
        <v>0</v>
      </c>
    </row>
    <row r="162" spans="1:7" ht="13.5" hidden="1" customHeight="1" thickBot="1">
      <c r="A162" s="112" t="s">
        <v>637</v>
      </c>
      <c r="B162" s="112" t="s">
        <v>638</v>
      </c>
      <c r="C162" s="112" t="s">
        <v>412</v>
      </c>
      <c r="D162" s="114"/>
      <c r="E162" s="114"/>
      <c r="F162" s="112" t="s">
        <v>339</v>
      </c>
      <c r="G162" s="113">
        <v>0</v>
      </c>
    </row>
    <row r="163" spans="1:7" ht="13.5" hidden="1" customHeight="1" thickBot="1">
      <c r="A163" s="112" t="s">
        <v>639</v>
      </c>
      <c r="B163" s="112" t="s">
        <v>640</v>
      </c>
      <c r="C163" s="112" t="s">
        <v>412</v>
      </c>
      <c r="D163" s="114"/>
      <c r="E163" s="114"/>
      <c r="F163" s="112" t="s">
        <v>339</v>
      </c>
      <c r="G163" s="113">
        <v>0</v>
      </c>
    </row>
    <row r="164" spans="1:7" ht="13.5" hidden="1" customHeight="1" thickBot="1">
      <c r="A164" s="112" t="s">
        <v>641</v>
      </c>
      <c r="B164" s="112" t="s">
        <v>642</v>
      </c>
      <c r="C164" s="112" t="s">
        <v>412</v>
      </c>
      <c r="D164" s="114"/>
      <c r="E164" s="114"/>
      <c r="F164" s="112" t="s">
        <v>339</v>
      </c>
      <c r="G164" s="113">
        <v>0</v>
      </c>
    </row>
    <row r="165" spans="1:7" ht="13.5" hidden="1" customHeight="1" thickBot="1">
      <c r="A165" s="112" t="s">
        <v>643</v>
      </c>
      <c r="B165" s="112" t="s">
        <v>644</v>
      </c>
      <c r="C165" s="112" t="s">
        <v>412</v>
      </c>
      <c r="D165" s="114"/>
      <c r="E165" s="114"/>
      <c r="F165" s="112" t="s">
        <v>339</v>
      </c>
      <c r="G165" s="113">
        <v>0</v>
      </c>
    </row>
    <row r="166" spans="1:7" ht="13.5" hidden="1" customHeight="1" thickBot="1">
      <c r="A166" s="112" t="s">
        <v>645</v>
      </c>
      <c r="B166" s="112" t="s">
        <v>646</v>
      </c>
      <c r="C166" s="112" t="s">
        <v>412</v>
      </c>
      <c r="D166" s="114"/>
      <c r="E166" s="114"/>
      <c r="F166" s="112" t="s">
        <v>339</v>
      </c>
      <c r="G166" s="113">
        <v>0</v>
      </c>
    </row>
    <row r="167" spans="1:7" ht="13.5" hidden="1" customHeight="1" thickBot="1">
      <c r="A167" s="112" t="s">
        <v>647</v>
      </c>
      <c r="B167" s="112" t="s">
        <v>648</v>
      </c>
      <c r="C167" s="112" t="s">
        <v>412</v>
      </c>
      <c r="D167" s="114"/>
      <c r="E167" s="114"/>
      <c r="F167" s="112" t="s">
        <v>339</v>
      </c>
      <c r="G167" s="113">
        <v>0</v>
      </c>
    </row>
    <row r="168" spans="1:7" ht="13.5" hidden="1" customHeight="1" thickBot="1">
      <c r="A168" s="112" t="s">
        <v>649</v>
      </c>
      <c r="B168" s="112" t="s">
        <v>650</v>
      </c>
      <c r="C168" s="112" t="s">
        <v>412</v>
      </c>
      <c r="D168" s="114"/>
      <c r="E168" s="114"/>
      <c r="F168" s="112" t="s">
        <v>339</v>
      </c>
      <c r="G168" s="113">
        <v>0</v>
      </c>
    </row>
    <row r="169" spans="1:7" ht="13.5" hidden="1" customHeight="1" thickBot="1">
      <c r="A169" s="112" t="s">
        <v>651</v>
      </c>
      <c r="B169" s="112" t="s">
        <v>652</v>
      </c>
      <c r="C169" s="112" t="s">
        <v>412</v>
      </c>
      <c r="D169" s="114"/>
      <c r="E169" s="114"/>
      <c r="F169" s="112" t="s">
        <v>339</v>
      </c>
      <c r="G169" s="113">
        <v>0</v>
      </c>
    </row>
    <row r="170" spans="1:7" ht="13.5" hidden="1" customHeight="1" thickBot="1">
      <c r="A170" s="112" t="s">
        <v>653</v>
      </c>
      <c r="B170" s="112" t="s">
        <v>654</v>
      </c>
      <c r="C170" s="112" t="s">
        <v>412</v>
      </c>
      <c r="D170" s="114"/>
      <c r="E170" s="114"/>
      <c r="F170" s="112" t="s">
        <v>339</v>
      </c>
      <c r="G170" s="113">
        <v>0</v>
      </c>
    </row>
    <row r="171" spans="1:7" ht="13.5" hidden="1" customHeight="1" thickBot="1">
      <c r="A171" s="112" t="s">
        <v>655</v>
      </c>
      <c r="B171" s="112" t="s">
        <v>656</v>
      </c>
      <c r="C171" s="112" t="s">
        <v>412</v>
      </c>
      <c r="D171" s="114"/>
      <c r="E171" s="114"/>
      <c r="F171" s="112" t="s">
        <v>339</v>
      </c>
      <c r="G171" s="113">
        <v>0</v>
      </c>
    </row>
    <row r="172" spans="1:7" ht="13.5" hidden="1" customHeight="1" thickBot="1">
      <c r="A172" s="112" t="s">
        <v>657</v>
      </c>
      <c r="B172" s="112" t="s">
        <v>658</v>
      </c>
      <c r="C172" s="112" t="s">
        <v>412</v>
      </c>
      <c r="D172" s="114"/>
      <c r="E172" s="114"/>
      <c r="F172" s="112" t="s">
        <v>339</v>
      </c>
      <c r="G172" s="113">
        <v>0</v>
      </c>
    </row>
    <row r="173" spans="1:7" ht="13.5" hidden="1" customHeight="1" thickBot="1">
      <c r="A173" s="112" t="s">
        <v>659</v>
      </c>
      <c r="B173" s="112" t="s">
        <v>660</v>
      </c>
      <c r="C173" s="112" t="s">
        <v>412</v>
      </c>
      <c r="D173" s="114"/>
      <c r="E173" s="114"/>
      <c r="F173" s="112" t="s">
        <v>339</v>
      </c>
      <c r="G173" s="113">
        <v>0</v>
      </c>
    </row>
    <row r="174" spans="1:7" ht="13.5" hidden="1" customHeight="1" thickBot="1">
      <c r="A174" s="112" t="s">
        <v>661</v>
      </c>
      <c r="B174" s="112" t="s">
        <v>662</v>
      </c>
      <c r="C174" s="112" t="s">
        <v>412</v>
      </c>
      <c r="D174" s="114"/>
      <c r="E174" s="114"/>
      <c r="F174" s="112" t="s">
        <v>339</v>
      </c>
      <c r="G174" s="113">
        <v>0</v>
      </c>
    </row>
    <row r="175" spans="1:7" ht="13.5" hidden="1" customHeight="1" thickBot="1">
      <c r="A175" s="112" t="s">
        <v>663</v>
      </c>
      <c r="B175" s="112" t="s">
        <v>664</v>
      </c>
      <c r="C175" s="112" t="s">
        <v>412</v>
      </c>
      <c r="D175" s="114"/>
      <c r="E175" s="114"/>
      <c r="F175" s="112" t="s">
        <v>339</v>
      </c>
      <c r="G175" s="113">
        <v>0</v>
      </c>
    </row>
    <row r="176" spans="1:7" ht="13.5" hidden="1" customHeight="1" thickBot="1">
      <c r="A176" s="112" t="s">
        <v>665</v>
      </c>
      <c r="B176" s="112" t="s">
        <v>666</v>
      </c>
      <c r="C176" s="112" t="s">
        <v>412</v>
      </c>
      <c r="D176" s="114"/>
      <c r="E176" s="114"/>
      <c r="F176" s="112" t="s">
        <v>339</v>
      </c>
      <c r="G176" s="113">
        <v>0</v>
      </c>
    </row>
    <row r="177" spans="1:7" ht="13.5" hidden="1" customHeight="1" thickBot="1">
      <c r="A177" s="112" t="s">
        <v>667</v>
      </c>
      <c r="B177" s="112" t="s">
        <v>668</v>
      </c>
      <c r="C177" s="112" t="s">
        <v>412</v>
      </c>
      <c r="D177" s="114"/>
      <c r="E177" s="114"/>
      <c r="F177" s="112" t="s">
        <v>339</v>
      </c>
      <c r="G177" s="113">
        <v>0</v>
      </c>
    </row>
    <row r="178" spans="1:7" ht="13.5" hidden="1" customHeight="1" thickBot="1">
      <c r="A178" s="112" t="s">
        <v>669</v>
      </c>
      <c r="B178" s="112" t="s">
        <v>670</v>
      </c>
      <c r="C178" s="112" t="s">
        <v>412</v>
      </c>
      <c r="D178" s="114"/>
      <c r="E178" s="114"/>
      <c r="F178" s="112" t="s">
        <v>339</v>
      </c>
      <c r="G178" s="113">
        <v>0</v>
      </c>
    </row>
    <row r="179" spans="1:7" ht="13.5" hidden="1" customHeight="1" thickBot="1">
      <c r="A179" s="112" t="s">
        <v>671</v>
      </c>
      <c r="B179" s="112" t="s">
        <v>672</v>
      </c>
      <c r="C179" s="112" t="s">
        <v>412</v>
      </c>
      <c r="D179" s="114"/>
      <c r="E179" s="114"/>
      <c r="F179" s="112" t="s">
        <v>339</v>
      </c>
      <c r="G179" s="113">
        <v>0</v>
      </c>
    </row>
    <row r="180" spans="1:7" ht="13.5" hidden="1" customHeight="1" thickBot="1">
      <c r="A180" s="112" t="s">
        <v>673</v>
      </c>
      <c r="B180" s="112" t="s">
        <v>674</v>
      </c>
      <c r="C180" s="112" t="s">
        <v>412</v>
      </c>
      <c r="D180" s="114"/>
      <c r="E180" s="114"/>
      <c r="F180" s="112" t="s">
        <v>339</v>
      </c>
      <c r="G180" s="113">
        <v>0</v>
      </c>
    </row>
    <row r="181" spans="1:7" ht="13.5" hidden="1" customHeight="1" thickBot="1">
      <c r="A181" s="112" t="s">
        <v>675</v>
      </c>
      <c r="B181" s="112" t="s">
        <v>676</v>
      </c>
      <c r="C181" s="112" t="s">
        <v>412</v>
      </c>
      <c r="D181" s="114"/>
      <c r="E181" s="114"/>
      <c r="F181" s="112" t="s">
        <v>339</v>
      </c>
      <c r="G181" s="113">
        <v>0</v>
      </c>
    </row>
    <row r="182" spans="1:7" ht="13.5" hidden="1" customHeight="1" thickBot="1">
      <c r="A182" s="112" t="s">
        <v>677</v>
      </c>
      <c r="B182" s="112" t="s">
        <v>678</v>
      </c>
      <c r="C182" s="112" t="s">
        <v>412</v>
      </c>
      <c r="D182" s="114"/>
      <c r="E182" s="114"/>
      <c r="F182" s="112" t="s">
        <v>339</v>
      </c>
      <c r="G182" s="113">
        <v>0</v>
      </c>
    </row>
    <row r="183" spans="1:7" ht="13.5" hidden="1" customHeight="1" thickBot="1">
      <c r="A183" s="112" t="s">
        <v>679</v>
      </c>
      <c r="B183" s="112" t="s">
        <v>680</v>
      </c>
      <c r="C183" s="112" t="s">
        <v>412</v>
      </c>
      <c r="D183" s="114"/>
      <c r="E183" s="114"/>
      <c r="F183" s="112" t="s">
        <v>339</v>
      </c>
      <c r="G183" s="113">
        <v>0</v>
      </c>
    </row>
    <row r="184" spans="1:7" ht="13.5" hidden="1" customHeight="1" thickBot="1">
      <c r="A184" s="112" t="s">
        <v>681</v>
      </c>
      <c r="B184" s="112" t="s">
        <v>682</v>
      </c>
      <c r="C184" s="112" t="s">
        <v>412</v>
      </c>
      <c r="D184" s="114"/>
      <c r="E184" s="114"/>
      <c r="F184" s="112" t="s">
        <v>339</v>
      </c>
      <c r="G184" s="113">
        <v>0</v>
      </c>
    </row>
    <row r="185" spans="1:7" ht="13.5" hidden="1" customHeight="1" thickBot="1">
      <c r="A185" s="112" t="s">
        <v>683</v>
      </c>
      <c r="B185" s="112" t="s">
        <v>684</v>
      </c>
      <c r="C185" s="112" t="s">
        <v>412</v>
      </c>
      <c r="D185" s="114"/>
      <c r="E185" s="114"/>
      <c r="F185" s="112" t="s">
        <v>339</v>
      </c>
      <c r="G185" s="113">
        <v>0</v>
      </c>
    </row>
    <row r="186" spans="1:7" ht="13.5" hidden="1" customHeight="1" thickBot="1">
      <c r="A186" s="112" t="s">
        <v>685</v>
      </c>
      <c r="B186" s="112" t="s">
        <v>686</v>
      </c>
      <c r="C186" s="112" t="s">
        <v>412</v>
      </c>
      <c r="D186" s="114"/>
      <c r="E186" s="114"/>
      <c r="F186" s="112" t="s">
        <v>339</v>
      </c>
      <c r="G186" s="113">
        <v>0</v>
      </c>
    </row>
    <row r="187" spans="1:7" ht="13.5" hidden="1" customHeight="1" thickBot="1">
      <c r="A187" s="112" t="s">
        <v>687</v>
      </c>
      <c r="B187" s="112" t="s">
        <v>688</v>
      </c>
      <c r="C187" s="112" t="s">
        <v>412</v>
      </c>
      <c r="D187" s="114"/>
      <c r="E187" s="114"/>
      <c r="F187" s="112" t="s">
        <v>339</v>
      </c>
      <c r="G187" s="113">
        <v>0</v>
      </c>
    </row>
    <row r="188" spans="1:7" ht="13.5" hidden="1" customHeight="1" thickBot="1">
      <c r="A188" s="112" t="s">
        <v>689</v>
      </c>
      <c r="B188" s="112" t="s">
        <v>690</v>
      </c>
      <c r="C188" s="112" t="s">
        <v>412</v>
      </c>
      <c r="D188" s="114"/>
      <c r="E188" s="114"/>
      <c r="F188" s="112" t="s">
        <v>339</v>
      </c>
      <c r="G188" s="113">
        <v>0</v>
      </c>
    </row>
    <row r="189" spans="1:7" ht="13.5" hidden="1" customHeight="1" thickBot="1">
      <c r="A189" s="112" t="s">
        <v>691</v>
      </c>
      <c r="B189" s="112" t="s">
        <v>692</v>
      </c>
      <c r="C189" s="112" t="s">
        <v>412</v>
      </c>
      <c r="D189" s="114"/>
      <c r="E189" s="114"/>
      <c r="F189" s="112" t="s">
        <v>339</v>
      </c>
      <c r="G189" s="113">
        <v>0</v>
      </c>
    </row>
    <row r="190" spans="1:7" ht="13.5" hidden="1" customHeight="1" thickBot="1">
      <c r="A190" s="112" t="s">
        <v>693</v>
      </c>
      <c r="B190" s="112" t="s">
        <v>694</v>
      </c>
      <c r="C190" s="112" t="s">
        <v>412</v>
      </c>
      <c r="D190" s="114"/>
      <c r="E190" s="114"/>
      <c r="F190" s="112" t="s">
        <v>339</v>
      </c>
      <c r="G190" s="113">
        <v>0</v>
      </c>
    </row>
    <row r="191" spans="1:7" ht="13.5" hidden="1" customHeight="1" thickBot="1">
      <c r="A191" s="112" t="s">
        <v>695</v>
      </c>
      <c r="B191" s="112" t="s">
        <v>696</v>
      </c>
      <c r="C191" s="112" t="s">
        <v>412</v>
      </c>
      <c r="D191" s="114"/>
      <c r="E191" s="114"/>
      <c r="F191" s="112" t="s">
        <v>339</v>
      </c>
      <c r="G191" s="113">
        <v>0</v>
      </c>
    </row>
    <row r="192" spans="1:7" ht="13.5" hidden="1" customHeight="1" thickBot="1">
      <c r="A192" s="112" t="s">
        <v>697</v>
      </c>
      <c r="B192" s="112" t="s">
        <v>698</v>
      </c>
      <c r="C192" s="112" t="s">
        <v>412</v>
      </c>
      <c r="D192" s="114"/>
      <c r="E192" s="114"/>
      <c r="F192" s="112" t="s">
        <v>339</v>
      </c>
      <c r="G192" s="113">
        <v>0</v>
      </c>
    </row>
    <row r="193" spans="1:7" ht="13.5" hidden="1" customHeight="1" thickBot="1">
      <c r="A193" s="112" t="s">
        <v>699</v>
      </c>
      <c r="B193" s="112" t="s">
        <v>700</v>
      </c>
      <c r="C193" s="112" t="s">
        <v>412</v>
      </c>
      <c r="D193" s="114"/>
      <c r="E193" s="114"/>
      <c r="F193" s="112" t="s">
        <v>339</v>
      </c>
      <c r="G193" s="113">
        <v>0</v>
      </c>
    </row>
    <row r="194" spans="1:7" ht="13.5" hidden="1" customHeight="1" thickBot="1">
      <c r="A194" s="112" t="s">
        <v>701</v>
      </c>
      <c r="B194" s="112" t="s">
        <v>702</v>
      </c>
      <c r="C194" s="112" t="s">
        <v>412</v>
      </c>
      <c r="D194" s="114"/>
      <c r="E194" s="114"/>
      <c r="F194" s="112" t="s">
        <v>339</v>
      </c>
      <c r="G194" s="113">
        <v>0</v>
      </c>
    </row>
    <row r="195" spans="1:7" ht="13.5" hidden="1" customHeight="1" thickBot="1">
      <c r="A195" s="112" t="s">
        <v>703</v>
      </c>
      <c r="B195" s="112" t="s">
        <v>704</v>
      </c>
      <c r="C195" s="112" t="s">
        <v>412</v>
      </c>
      <c r="D195" s="114"/>
      <c r="E195" s="114"/>
      <c r="F195" s="112" t="s">
        <v>339</v>
      </c>
      <c r="G195" s="113">
        <v>0</v>
      </c>
    </row>
    <row r="196" spans="1:7" ht="13.5" hidden="1" customHeight="1" thickBot="1">
      <c r="A196" s="112" t="s">
        <v>705</v>
      </c>
      <c r="B196" s="112" t="s">
        <v>706</v>
      </c>
      <c r="C196" s="112" t="s">
        <v>412</v>
      </c>
      <c r="D196" s="114"/>
      <c r="E196" s="114"/>
      <c r="F196" s="112" t="s">
        <v>339</v>
      </c>
      <c r="G196" s="113">
        <v>0</v>
      </c>
    </row>
    <row r="197" spans="1:7" ht="13.5" hidden="1" customHeight="1" thickBot="1">
      <c r="A197" s="112" t="s">
        <v>707</v>
      </c>
      <c r="B197" s="112" t="s">
        <v>708</v>
      </c>
      <c r="C197" s="112" t="s">
        <v>412</v>
      </c>
      <c r="D197" s="114"/>
      <c r="E197" s="114"/>
      <c r="F197" s="112" t="s">
        <v>339</v>
      </c>
      <c r="G197" s="113">
        <v>0</v>
      </c>
    </row>
    <row r="198" spans="1:7" ht="13.5" hidden="1" customHeight="1" thickBot="1">
      <c r="A198" s="112" t="s">
        <v>709</v>
      </c>
      <c r="B198" s="112" t="s">
        <v>710</v>
      </c>
      <c r="C198" s="112" t="s">
        <v>412</v>
      </c>
      <c r="D198" s="114"/>
      <c r="E198" s="114"/>
      <c r="F198" s="112" t="s">
        <v>339</v>
      </c>
      <c r="G198" s="113">
        <v>0</v>
      </c>
    </row>
    <row r="199" spans="1:7" ht="13.5" hidden="1" customHeight="1" thickBot="1">
      <c r="A199" s="112" t="s">
        <v>1442</v>
      </c>
      <c r="B199" s="112" t="s">
        <v>1443</v>
      </c>
      <c r="C199" s="112" t="s">
        <v>412</v>
      </c>
      <c r="D199" s="114"/>
      <c r="E199" s="114"/>
      <c r="F199" s="112" t="s">
        <v>339</v>
      </c>
      <c r="G199" s="113">
        <v>0</v>
      </c>
    </row>
    <row r="200" spans="1:7" ht="13.5" hidden="1" customHeight="1" thickBot="1">
      <c r="A200" s="112" t="s">
        <v>1444</v>
      </c>
      <c r="B200" s="112" t="s">
        <v>1445</v>
      </c>
      <c r="C200" s="112" t="s">
        <v>412</v>
      </c>
      <c r="D200" s="114"/>
      <c r="E200" s="114"/>
      <c r="F200" s="112" t="s">
        <v>339</v>
      </c>
      <c r="G200" s="113">
        <v>89.86</v>
      </c>
    </row>
    <row r="201" spans="1:7" ht="13.5" hidden="1" customHeight="1" thickBot="1">
      <c r="A201" s="112" t="s">
        <v>1446</v>
      </c>
      <c r="B201" s="112" t="s">
        <v>1447</v>
      </c>
      <c r="C201" s="112" t="s">
        <v>412</v>
      </c>
      <c r="D201" s="114"/>
      <c r="E201" s="114"/>
      <c r="F201" s="112" t="s">
        <v>339</v>
      </c>
      <c r="G201" s="113">
        <v>0</v>
      </c>
    </row>
    <row r="202" spans="1:7" ht="13.5" hidden="1" customHeight="1" thickBot="1">
      <c r="A202" s="112" t="s">
        <v>711</v>
      </c>
      <c r="B202" s="112" t="s">
        <v>712</v>
      </c>
      <c r="C202" s="112" t="s">
        <v>412</v>
      </c>
      <c r="D202" s="112" t="s">
        <v>711</v>
      </c>
      <c r="E202" s="112" t="s">
        <v>712</v>
      </c>
      <c r="F202" s="112" t="s">
        <v>339</v>
      </c>
      <c r="G202" s="113">
        <v>0</v>
      </c>
    </row>
    <row r="203" spans="1:7" ht="13.5" hidden="1" customHeight="1" thickBot="1">
      <c r="A203" s="112" t="s">
        <v>713</v>
      </c>
      <c r="B203" s="112" t="s">
        <v>714</v>
      </c>
      <c r="C203" s="112" t="s">
        <v>412</v>
      </c>
      <c r="D203" s="112" t="s">
        <v>713</v>
      </c>
      <c r="E203" s="112" t="s">
        <v>714</v>
      </c>
      <c r="F203" s="112" t="s">
        <v>339</v>
      </c>
      <c r="G203" s="113">
        <v>0</v>
      </c>
    </row>
    <row r="204" spans="1:7" ht="13.5" hidden="1" customHeight="1" thickBot="1">
      <c r="A204" s="112" t="s">
        <v>715</v>
      </c>
      <c r="B204" s="112" t="s">
        <v>716</v>
      </c>
      <c r="C204" s="112" t="s">
        <v>412</v>
      </c>
      <c r="D204" s="112" t="s">
        <v>715</v>
      </c>
      <c r="E204" s="112" t="s">
        <v>716</v>
      </c>
      <c r="F204" s="112" t="s">
        <v>339</v>
      </c>
      <c r="G204" s="113">
        <v>0</v>
      </c>
    </row>
    <row r="205" spans="1:7" ht="13.5" hidden="1" customHeight="1" thickBot="1">
      <c r="A205" s="112" t="s">
        <v>717</v>
      </c>
      <c r="B205" s="112" t="s">
        <v>718</v>
      </c>
      <c r="C205" s="112" t="s">
        <v>412</v>
      </c>
      <c r="D205" s="112" t="s">
        <v>717</v>
      </c>
      <c r="E205" s="112" t="s">
        <v>718</v>
      </c>
      <c r="F205" s="112" t="s">
        <v>339</v>
      </c>
      <c r="G205" s="113">
        <v>0</v>
      </c>
    </row>
    <row r="206" spans="1:7" ht="13.5" hidden="1" customHeight="1" thickBot="1">
      <c r="A206" s="112" t="s">
        <v>719</v>
      </c>
      <c r="B206" s="112" t="s">
        <v>720</v>
      </c>
      <c r="C206" s="112" t="s">
        <v>412</v>
      </c>
      <c r="D206" s="112" t="s">
        <v>719</v>
      </c>
      <c r="E206" s="112" t="s">
        <v>720</v>
      </c>
      <c r="F206" s="112" t="s">
        <v>339</v>
      </c>
      <c r="G206" s="113">
        <v>0</v>
      </c>
    </row>
    <row r="207" spans="1:7" ht="13.5" hidden="1" customHeight="1" thickBot="1">
      <c r="A207" s="112" t="s">
        <v>721</v>
      </c>
      <c r="B207" s="112" t="s">
        <v>722</v>
      </c>
      <c r="C207" s="112" t="s">
        <v>412</v>
      </c>
      <c r="D207" s="112" t="s">
        <v>721</v>
      </c>
      <c r="E207" s="112" t="s">
        <v>722</v>
      </c>
      <c r="F207" s="112" t="s">
        <v>339</v>
      </c>
      <c r="G207" s="113">
        <v>0</v>
      </c>
    </row>
    <row r="208" spans="1:7" ht="13.5" hidden="1" customHeight="1" thickBot="1">
      <c r="A208" s="112" t="s">
        <v>723</v>
      </c>
      <c r="B208" s="112" t="s">
        <v>724</v>
      </c>
      <c r="C208" s="112" t="s">
        <v>412</v>
      </c>
      <c r="D208" s="114"/>
      <c r="E208" s="114"/>
      <c r="F208" s="112" t="s">
        <v>339</v>
      </c>
      <c r="G208" s="113">
        <v>0</v>
      </c>
    </row>
    <row r="209" spans="1:7" ht="13.5" hidden="1" customHeight="1" thickBot="1">
      <c r="A209" s="112" t="s">
        <v>725</v>
      </c>
      <c r="B209" s="112" t="s">
        <v>726</v>
      </c>
      <c r="C209" s="112" t="s">
        <v>412</v>
      </c>
      <c r="D209" s="114"/>
      <c r="E209" s="114"/>
      <c r="F209" s="112" t="s">
        <v>339</v>
      </c>
      <c r="G209" s="113">
        <v>0</v>
      </c>
    </row>
    <row r="210" spans="1:7" ht="13.5" hidden="1" customHeight="1" thickBot="1">
      <c r="A210" s="112" t="s">
        <v>727</v>
      </c>
      <c r="B210" s="112" t="s">
        <v>728</v>
      </c>
      <c r="C210" s="112" t="s">
        <v>412</v>
      </c>
      <c r="D210" s="114"/>
      <c r="E210" s="114"/>
      <c r="F210" s="112" t="s">
        <v>339</v>
      </c>
      <c r="G210" s="113">
        <v>0</v>
      </c>
    </row>
    <row r="211" spans="1:7" ht="13.5" hidden="1" customHeight="1" thickBot="1">
      <c r="A211" s="112" t="s">
        <v>729</v>
      </c>
      <c r="B211" s="112" t="s">
        <v>730</v>
      </c>
      <c r="C211" s="112" t="s">
        <v>412</v>
      </c>
      <c r="D211" s="114"/>
      <c r="E211" s="114"/>
      <c r="F211" s="112" t="s">
        <v>339</v>
      </c>
      <c r="G211" s="113">
        <v>0</v>
      </c>
    </row>
    <row r="212" spans="1:7" ht="13.5" hidden="1" customHeight="1" thickBot="1">
      <c r="A212" s="112" t="s">
        <v>731</v>
      </c>
      <c r="B212" s="112" t="s">
        <v>732</v>
      </c>
      <c r="C212" s="112" t="s">
        <v>412</v>
      </c>
      <c r="D212" s="114"/>
      <c r="E212" s="114"/>
      <c r="F212" s="112" t="s">
        <v>339</v>
      </c>
      <c r="G212" s="113">
        <v>0</v>
      </c>
    </row>
    <row r="213" spans="1:7" ht="13.5" hidden="1" customHeight="1" thickBot="1">
      <c r="A213" s="112" t="s">
        <v>733</v>
      </c>
      <c r="B213" s="112" t="s">
        <v>734</v>
      </c>
      <c r="C213" s="112" t="s">
        <v>412</v>
      </c>
      <c r="D213" s="114"/>
      <c r="E213" s="114"/>
      <c r="F213" s="112" t="s">
        <v>339</v>
      </c>
      <c r="G213" s="113">
        <v>0</v>
      </c>
    </row>
    <row r="214" spans="1:7" ht="13.5" hidden="1" customHeight="1" thickBot="1">
      <c r="A214" s="112" t="s">
        <v>735</v>
      </c>
      <c r="B214" s="112" t="s">
        <v>736</v>
      </c>
      <c r="C214" s="112" t="s">
        <v>412</v>
      </c>
      <c r="D214" s="114"/>
      <c r="E214" s="114"/>
      <c r="F214" s="112" t="s">
        <v>339</v>
      </c>
      <c r="G214" s="113">
        <v>0</v>
      </c>
    </row>
    <row r="215" spans="1:7" ht="13.5" hidden="1" customHeight="1" thickBot="1">
      <c r="A215" s="112" t="s">
        <v>737</v>
      </c>
      <c r="B215" s="112" t="s">
        <v>738</v>
      </c>
      <c r="C215" s="112" t="s">
        <v>412</v>
      </c>
      <c r="D215" s="114"/>
      <c r="E215" s="114"/>
      <c r="F215" s="112" t="s">
        <v>339</v>
      </c>
      <c r="G215" s="113">
        <v>0</v>
      </c>
    </row>
    <row r="216" spans="1:7" ht="13.5" hidden="1" customHeight="1" thickBot="1">
      <c r="A216" s="112" t="s">
        <v>739</v>
      </c>
      <c r="B216" s="112" t="s">
        <v>740</v>
      </c>
      <c r="C216" s="112" t="s">
        <v>412</v>
      </c>
      <c r="D216" s="114"/>
      <c r="E216" s="114"/>
      <c r="F216" s="112" t="s">
        <v>339</v>
      </c>
      <c r="G216" s="113">
        <v>0</v>
      </c>
    </row>
    <row r="217" spans="1:7" ht="13.5" hidden="1" customHeight="1" thickBot="1">
      <c r="A217" s="112" t="s">
        <v>741</v>
      </c>
      <c r="B217" s="112" t="s">
        <v>742</v>
      </c>
      <c r="C217" s="112" t="s">
        <v>412</v>
      </c>
      <c r="D217" s="114"/>
      <c r="E217" s="114"/>
      <c r="F217" s="112" t="s">
        <v>339</v>
      </c>
      <c r="G217" s="113">
        <v>0</v>
      </c>
    </row>
    <row r="218" spans="1:7" ht="13.5" hidden="1" customHeight="1" thickBot="1">
      <c r="A218" s="112" t="s">
        <v>743</v>
      </c>
      <c r="B218" s="112" t="s">
        <v>744</v>
      </c>
      <c r="C218" s="112" t="s">
        <v>412</v>
      </c>
      <c r="D218" s="114"/>
      <c r="E218" s="114"/>
      <c r="F218" s="112" t="s">
        <v>339</v>
      </c>
      <c r="G218" s="113">
        <v>0</v>
      </c>
    </row>
    <row r="219" spans="1:7" ht="13.5" hidden="1" customHeight="1" thickBot="1">
      <c r="A219" s="112" t="s">
        <v>745</v>
      </c>
      <c r="B219" s="112" t="s">
        <v>746</v>
      </c>
      <c r="C219" s="112" t="s">
        <v>412</v>
      </c>
      <c r="D219" s="114"/>
      <c r="E219" s="114"/>
      <c r="F219" s="112" t="s">
        <v>339</v>
      </c>
      <c r="G219" s="113">
        <v>0</v>
      </c>
    </row>
    <row r="220" spans="1:7" ht="13.5" hidden="1" customHeight="1" thickBot="1">
      <c r="A220" s="112" t="s">
        <v>747</v>
      </c>
      <c r="B220" s="112" t="s">
        <v>748</v>
      </c>
      <c r="C220" s="112" t="s">
        <v>412</v>
      </c>
      <c r="D220" s="114"/>
      <c r="E220" s="114"/>
      <c r="F220" s="112" t="s">
        <v>339</v>
      </c>
      <c r="G220" s="113">
        <v>0</v>
      </c>
    </row>
    <row r="221" spans="1:7" ht="13.5" hidden="1" customHeight="1" thickBot="1">
      <c r="A221" s="112" t="s">
        <v>749</v>
      </c>
      <c r="B221" s="112" t="s">
        <v>750</v>
      </c>
      <c r="C221" s="112" t="s">
        <v>412</v>
      </c>
      <c r="D221" s="114"/>
      <c r="E221" s="114"/>
      <c r="F221" s="112" t="s">
        <v>339</v>
      </c>
      <c r="G221" s="113">
        <v>0</v>
      </c>
    </row>
    <row r="222" spans="1:7" ht="13.5" hidden="1" customHeight="1" thickBot="1">
      <c r="A222" s="112" t="s">
        <v>751</v>
      </c>
      <c r="B222" s="112" t="s">
        <v>752</v>
      </c>
      <c r="C222" s="112" t="s">
        <v>412</v>
      </c>
      <c r="D222" s="114"/>
      <c r="E222" s="114"/>
      <c r="F222" s="112" t="s">
        <v>339</v>
      </c>
      <c r="G222" s="113">
        <v>0</v>
      </c>
    </row>
    <row r="223" spans="1:7" ht="13.5" hidden="1" customHeight="1" thickBot="1">
      <c r="A223" s="112" t="s">
        <v>753</v>
      </c>
      <c r="B223" s="112" t="s">
        <v>754</v>
      </c>
      <c r="C223" s="112" t="s">
        <v>412</v>
      </c>
      <c r="D223" s="114"/>
      <c r="E223" s="114"/>
      <c r="F223" s="112" t="s">
        <v>339</v>
      </c>
      <c r="G223" s="113">
        <v>0</v>
      </c>
    </row>
    <row r="224" spans="1:7" ht="13.5" hidden="1" customHeight="1" thickBot="1">
      <c r="A224" s="112" t="s">
        <v>755</v>
      </c>
      <c r="B224" s="112" t="s">
        <v>756</v>
      </c>
      <c r="C224" s="112" t="s">
        <v>412</v>
      </c>
      <c r="D224" s="114"/>
      <c r="E224" s="114"/>
      <c r="F224" s="112" t="s">
        <v>339</v>
      </c>
      <c r="G224" s="113">
        <v>0</v>
      </c>
    </row>
    <row r="225" spans="1:7" ht="13.5" hidden="1" customHeight="1" thickBot="1">
      <c r="A225" s="112" t="s">
        <v>757</v>
      </c>
      <c r="B225" s="112" t="s">
        <v>758</v>
      </c>
      <c r="C225" s="112" t="s">
        <v>412</v>
      </c>
      <c r="D225" s="114"/>
      <c r="E225" s="114"/>
      <c r="F225" s="112" t="s">
        <v>339</v>
      </c>
      <c r="G225" s="113">
        <v>0</v>
      </c>
    </row>
    <row r="226" spans="1:7" ht="13.5" hidden="1" customHeight="1" thickBot="1">
      <c r="A226" s="112" t="s">
        <v>759</v>
      </c>
      <c r="B226" s="112" t="s">
        <v>760</v>
      </c>
      <c r="C226" s="112" t="s">
        <v>412</v>
      </c>
      <c r="D226" s="114"/>
      <c r="E226" s="114"/>
      <c r="F226" s="112" t="s">
        <v>339</v>
      </c>
      <c r="G226" s="113">
        <v>0</v>
      </c>
    </row>
    <row r="227" spans="1:7" ht="13.5" hidden="1" customHeight="1" thickBot="1">
      <c r="A227" s="112" t="s">
        <v>761</v>
      </c>
      <c r="B227" s="112" t="s">
        <v>762</v>
      </c>
      <c r="C227" s="112" t="s">
        <v>412</v>
      </c>
      <c r="D227" s="114"/>
      <c r="E227" s="114"/>
      <c r="F227" s="112" t="s">
        <v>339</v>
      </c>
      <c r="G227" s="113">
        <v>0</v>
      </c>
    </row>
    <row r="228" spans="1:7" ht="13.5" hidden="1" customHeight="1" thickBot="1">
      <c r="A228" s="112" t="s">
        <v>763</v>
      </c>
      <c r="B228" s="112" t="s">
        <v>764</v>
      </c>
      <c r="C228" s="112" t="s">
        <v>412</v>
      </c>
      <c r="D228" s="114"/>
      <c r="E228" s="114"/>
      <c r="F228" s="112" t="s">
        <v>339</v>
      </c>
      <c r="G228" s="113">
        <v>0</v>
      </c>
    </row>
    <row r="229" spans="1:7" ht="13.5" hidden="1" customHeight="1" thickBot="1">
      <c r="A229" s="112" t="s">
        <v>765</v>
      </c>
      <c r="B229" s="112" t="s">
        <v>766</v>
      </c>
      <c r="C229" s="112" t="s">
        <v>412</v>
      </c>
      <c r="D229" s="114"/>
      <c r="E229" s="114"/>
      <c r="F229" s="112" t="s">
        <v>339</v>
      </c>
      <c r="G229" s="113">
        <v>0</v>
      </c>
    </row>
    <row r="230" spans="1:7" ht="13.5" hidden="1" customHeight="1" thickBot="1">
      <c r="A230" s="112" t="s">
        <v>767</v>
      </c>
      <c r="B230" s="112" t="s">
        <v>768</v>
      </c>
      <c r="C230" s="112" t="s">
        <v>412</v>
      </c>
      <c r="D230" s="114"/>
      <c r="E230" s="114"/>
      <c r="F230" s="112" t="s">
        <v>339</v>
      </c>
      <c r="G230" s="113">
        <v>0</v>
      </c>
    </row>
    <row r="231" spans="1:7" ht="13.5" hidden="1" customHeight="1" thickBot="1">
      <c r="A231" s="112" t="s">
        <v>769</v>
      </c>
      <c r="B231" s="112" t="s">
        <v>770</v>
      </c>
      <c r="C231" s="112" t="s">
        <v>412</v>
      </c>
      <c r="D231" s="114"/>
      <c r="E231" s="114"/>
      <c r="F231" s="112" t="s">
        <v>339</v>
      </c>
      <c r="G231" s="113">
        <v>0</v>
      </c>
    </row>
    <row r="232" spans="1:7" ht="13.5" hidden="1" customHeight="1" thickBot="1">
      <c r="A232" s="112" t="s">
        <v>771</v>
      </c>
      <c r="B232" s="112" t="s">
        <v>772</v>
      </c>
      <c r="C232" s="112" t="s">
        <v>412</v>
      </c>
      <c r="D232" s="114"/>
      <c r="E232" s="114"/>
      <c r="F232" s="112" t="s">
        <v>339</v>
      </c>
      <c r="G232" s="113">
        <v>0</v>
      </c>
    </row>
    <row r="233" spans="1:7" ht="13.5" hidden="1" customHeight="1" thickBot="1">
      <c r="A233" s="112" t="s">
        <v>773</v>
      </c>
      <c r="B233" s="112" t="s">
        <v>774</v>
      </c>
      <c r="C233" s="112" t="s">
        <v>412</v>
      </c>
      <c r="D233" s="114"/>
      <c r="E233" s="114"/>
      <c r="F233" s="112" t="s">
        <v>339</v>
      </c>
      <c r="G233" s="113">
        <v>0</v>
      </c>
    </row>
    <row r="234" spans="1:7" ht="13.5" hidden="1" customHeight="1" thickBot="1">
      <c r="A234" s="112" t="s">
        <v>775</v>
      </c>
      <c r="B234" s="112" t="s">
        <v>776</v>
      </c>
      <c r="C234" s="112" t="s">
        <v>412</v>
      </c>
      <c r="D234" s="114"/>
      <c r="E234" s="114"/>
      <c r="F234" s="112" t="s">
        <v>339</v>
      </c>
      <c r="G234" s="113">
        <v>0</v>
      </c>
    </row>
    <row r="235" spans="1:7" ht="13.5" hidden="1" customHeight="1" thickBot="1">
      <c r="A235" s="112" t="s">
        <v>777</v>
      </c>
      <c r="B235" s="112" t="s">
        <v>778</v>
      </c>
      <c r="C235" s="112" t="s">
        <v>412</v>
      </c>
      <c r="D235" s="114"/>
      <c r="E235" s="114"/>
      <c r="F235" s="112" t="s">
        <v>339</v>
      </c>
      <c r="G235" s="113">
        <v>0</v>
      </c>
    </row>
    <row r="236" spans="1:7" ht="13.5" hidden="1" customHeight="1" thickBot="1">
      <c r="A236" s="112" t="s">
        <v>779</v>
      </c>
      <c r="B236" s="112" t="s">
        <v>780</v>
      </c>
      <c r="C236" s="112" t="s">
        <v>412</v>
      </c>
      <c r="D236" s="114"/>
      <c r="E236" s="114"/>
      <c r="F236" s="112" t="s">
        <v>339</v>
      </c>
      <c r="G236" s="113">
        <v>0</v>
      </c>
    </row>
    <row r="237" spans="1:7" ht="13.5" hidden="1" customHeight="1" thickBot="1">
      <c r="A237" s="112" t="s">
        <v>781</v>
      </c>
      <c r="B237" s="112" t="s">
        <v>782</v>
      </c>
      <c r="C237" s="112" t="s">
        <v>412</v>
      </c>
      <c r="D237" s="114"/>
      <c r="E237" s="114"/>
      <c r="F237" s="112" t="s">
        <v>339</v>
      </c>
      <c r="G237" s="113">
        <v>0</v>
      </c>
    </row>
    <row r="238" spans="1:7" ht="13.5" hidden="1" customHeight="1" thickBot="1">
      <c r="A238" s="112" t="s">
        <v>783</v>
      </c>
      <c r="B238" s="112" t="s">
        <v>784</v>
      </c>
      <c r="C238" s="112" t="s">
        <v>412</v>
      </c>
      <c r="D238" s="114"/>
      <c r="E238" s="114"/>
      <c r="F238" s="112" t="s">
        <v>339</v>
      </c>
      <c r="G238" s="113">
        <v>0</v>
      </c>
    </row>
    <row r="239" spans="1:7" ht="13.5" hidden="1" customHeight="1" thickBot="1">
      <c r="A239" s="112" t="s">
        <v>785</v>
      </c>
      <c r="B239" s="112" t="s">
        <v>786</v>
      </c>
      <c r="C239" s="112" t="s">
        <v>412</v>
      </c>
      <c r="D239" s="114"/>
      <c r="E239" s="114"/>
      <c r="F239" s="112" t="s">
        <v>339</v>
      </c>
      <c r="G239" s="113">
        <v>0</v>
      </c>
    </row>
    <row r="240" spans="1:7" ht="13.5" hidden="1" customHeight="1" thickBot="1">
      <c r="A240" s="112" t="s">
        <v>787</v>
      </c>
      <c r="B240" s="112" t="s">
        <v>788</v>
      </c>
      <c r="C240" s="112" t="s">
        <v>412</v>
      </c>
      <c r="D240" s="114"/>
      <c r="E240" s="114"/>
      <c r="F240" s="112" t="s">
        <v>339</v>
      </c>
      <c r="G240" s="113">
        <v>0</v>
      </c>
    </row>
    <row r="241" spans="1:7" ht="13.5" hidden="1" customHeight="1" thickBot="1">
      <c r="A241" s="112" t="s">
        <v>789</v>
      </c>
      <c r="B241" s="112" t="s">
        <v>790</v>
      </c>
      <c r="C241" s="112" t="s">
        <v>412</v>
      </c>
      <c r="D241" s="114"/>
      <c r="E241" s="114"/>
      <c r="F241" s="112" t="s">
        <v>339</v>
      </c>
      <c r="G241" s="113">
        <v>574</v>
      </c>
    </row>
    <row r="242" spans="1:7" ht="13.5" hidden="1" customHeight="1" thickBot="1">
      <c r="A242" s="112" t="s">
        <v>791</v>
      </c>
      <c r="B242" s="112" t="s">
        <v>792</v>
      </c>
      <c r="C242" s="112" t="s">
        <v>412</v>
      </c>
      <c r="D242" s="114"/>
      <c r="E242" s="114"/>
      <c r="F242" s="112" t="s">
        <v>339</v>
      </c>
      <c r="G242" s="113">
        <v>0</v>
      </c>
    </row>
    <row r="243" spans="1:7" ht="13.5" hidden="1" customHeight="1" thickBot="1">
      <c r="A243" s="112" t="s">
        <v>793</v>
      </c>
      <c r="B243" s="112" t="s">
        <v>794</v>
      </c>
      <c r="C243" s="112" t="s">
        <v>412</v>
      </c>
      <c r="D243" s="114"/>
      <c r="E243" s="114"/>
      <c r="F243" s="112" t="s">
        <v>339</v>
      </c>
      <c r="G243" s="113">
        <v>0</v>
      </c>
    </row>
    <row r="244" spans="1:7" ht="13.5" hidden="1" customHeight="1" thickBot="1">
      <c r="A244" s="112" t="s">
        <v>795</v>
      </c>
      <c r="B244" s="112" t="s">
        <v>796</v>
      </c>
      <c r="C244" s="112" t="s">
        <v>412</v>
      </c>
      <c r="D244" s="114"/>
      <c r="E244" s="114"/>
      <c r="F244" s="112" t="s">
        <v>339</v>
      </c>
      <c r="G244" s="113">
        <v>0</v>
      </c>
    </row>
    <row r="245" spans="1:7" ht="13.5" hidden="1" customHeight="1" thickBot="1">
      <c r="A245" s="112" t="s">
        <v>1448</v>
      </c>
      <c r="B245" s="112" t="s">
        <v>1449</v>
      </c>
      <c r="C245" s="112" t="s">
        <v>412</v>
      </c>
      <c r="D245" s="114"/>
      <c r="E245" s="114"/>
      <c r="F245" s="112" t="s">
        <v>339</v>
      </c>
      <c r="G245" s="113">
        <v>0</v>
      </c>
    </row>
    <row r="246" spans="1:7" ht="13.5" hidden="1" customHeight="1" thickBot="1">
      <c r="A246" s="112" t="s">
        <v>797</v>
      </c>
      <c r="B246" s="112" t="s">
        <v>798</v>
      </c>
      <c r="C246" s="112" t="s">
        <v>412</v>
      </c>
      <c r="D246" s="114"/>
      <c r="E246" s="114"/>
      <c r="F246" s="112" t="s">
        <v>339</v>
      </c>
      <c r="G246" s="113">
        <v>0</v>
      </c>
    </row>
    <row r="247" spans="1:7" ht="13.5" hidden="1" customHeight="1" thickBot="1">
      <c r="A247" s="112" t="s">
        <v>799</v>
      </c>
      <c r="B247" s="112" t="s">
        <v>800</v>
      </c>
      <c r="C247" s="112" t="s">
        <v>412</v>
      </c>
      <c r="D247" s="114"/>
      <c r="E247" s="114"/>
      <c r="F247" s="112" t="s">
        <v>339</v>
      </c>
      <c r="G247" s="113">
        <v>0</v>
      </c>
    </row>
    <row r="248" spans="1:7" ht="13.5" hidden="1" customHeight="1" thickBot="1">
      <c r="A248" s="112" t="s">
        <v>801</v>
      </c>
      <c r="B248" s="112" t="s">
        <v>802</v>
      </c>
      <c r="C248" s="112" t="s">
        <v>412</v>
      </c>
      <c r="D248" s="114"/>
      <c r="E248" s="114"/>
      <c r="F248" s="112" t="s">
        <v>339</v>
      </c>
      <c r="G248" s="113">
        <v>0</v>
      </c>
    </row>
    <row r="249" spans="1:7" ht="13.5" hidden="1" customHeight="1" thickBot="1">
      <c r="A249" s="112" t="s">
        <v>1450</v>
      </c>
      <c r="B249" s="112" t="s">
        <v>1451</v>
      </c>
      <c r="C249" s="112" t="s">
        <v>412</v>
      </c>
      <c r="D249" s="114"/>
      <c r="E249" s="114"/>
      <c r="F249" s="112" t="s">
        <v>339</v>
      </c>
      <c r="G249" s="113">
        <v>0</v>
      </c>
    </row>
    <row r="250" spans="1:7" ht="13.5" hidden="1" customHeight="1" thickBot="1">
      <c r="A250" s="112" t="s">
        <v>803</v>
      </c>
      <c r="B250" s="112" t="s">
        <v>804</v>
      </c>
      <c r="C250" s="112" t="s">
        <v>412</v>
      </c>
      <c r="D250" s="114"/>
      <c r="E250" s="114"/>
      <c r="F250" s="112" t="s">
        <v>339</v>
      </c>
      <c r="G250" s="113">
        <v>0</v>
      </c>
    </row>
    <row r="251" spans="1:7" ht="13.5" hidden="1" customHeight="1" thickBot="1">
      <c r="A251" s="112" t="s">
        <v>805</v>
      </c>
      <c r="B251" s="112" t="s">
        <v>806</v>
      </c>
      <c r="C251" s="112" t="s">
        <v>412</v>
      </c>
      <c r="D251" s="114"/>
      <c r="E251" s="114"/>
      <c r="F251" s="112" t="s">
        <v>339</v>
      </c>
      <c r="G251" s="113">
        <v>0</v>
      </c>
    </row>
    <row r="252" spans="1:7" ht="13.5" hidden="1" customHeight="1" thickBot="1">
      <c r="A252" s="112" t="s">
        <v>807</v>
      </c>
      <c r="B252" s="112" t="s">
        <v>808</v>
      </c>
      <c r="C252" s="112" t="s">
        <v>412</v>
      </c>
      <c r="D252" s="112" t="s">
        <v>807</v>
      </c>
      <c r="E252" s="112" t="s">
        <v>808</v>
      </c>
      <c r="F252" s="112" t="s">
        <v>339</v>
      </c>
      <c r="G252" s="113">
        <v>0</v>
      </c>
    </row>
    <row r="253" spans="1:7" ht="13.5" hidden="1" customHeight="1" thickBot="1">
      <c r="A253" s="112" t="s">
        <v>809</v>
      </c>
      <c r="B253" s="112" t="s">
        <v>810</v>
      </c>
      <c r="C253" s="112" t="s">
        <v>412</v>
      </c>
      <c r="D253" s="112" t="s">
        <v>809</v>
      </c>
      <c r="E253" s="112" t="s">
        <v>810</v>
      </c>
      <c r="F253" s="112" t="s">
        <v>339</v>
      </c>
      <c r="G253" s="113">
        <v>0</v>
      </c>
    </row>
    <row r="254" spans="1:7" ht="13.5" hidden="1" customHeight="1" thickBot="1">
      <c r="A254" s="112" t="s">
        <v>811</v>
      </c>
      <c r="B254" s="112" t="s">
        <v>812</v>
      </c>
      <c r="C254" s="112" t="s">
        <v>412</v>
      </c>
      <c r="D254" s="112" t="s">
        <v>811</v>
      </c>
      <c r="E254" s="112" t="s">
        <v>812</v>
      </c>
      <c r="F254" s="112" t="s">
        <v>339</v>
      </c>
      <c r="G254" s="113">
        <v>0</v>
      </c>
    </row>
    <row r="255" spans="1:7" ht="13.5" hidden="1" customHeight="1" thickBot="1">
      <c r="A255" s="112" t="s">
        <v>813</v>
      </c>
      <c r="B255" s="112" t="s">
        <v>814</v>
      </c>
      <c r="C255" s="112" t="s">
        <v>412</v>
      </c>
      <c r="D255" s="114"/>
      <c r="E255" s="114"/>
      <c r="F255" s="112" t="s">
        <v>339</v>
      </c>
      <c r="G255" s="113">
        <v>0</v>
      </c>
    </row>
    <row r="256" spans="1:7" ht="13.5" hidden="1" customHeight="1" thickBot="1">
      <c r="A256" s="112" t="s">
        <v>815</v>
      </c>
      <c r="B256" s="112" t="s">
        <v>816</v>
      </c>
      <c r="C256" s="112" t="s">
        <v>412</v>
      </c>
      <c r="D256" s="114"/>
      <c r="E256" s="114"/>
      <c r="F256" s="112" t="s">
        <v>339</v>
      </c>
      <c r="G256" s="113">
        <v>0</v>
      </c>
    </row>
    <row r="257" spans="1:7" ht="13.5" hidden="1" customHeight="1" thickBot="1">
      <c r="A257" s="112" t="s">
        <v>817</v>
      </c>
      <c r="B257" s="112" t="s">
        <v>818</v>
      </c>
      <c r="C257" s="112" t="s">
        <v>412</v>
      </c>
      <c r="D257" s="114"/>
      <c r="E257" s="114"/>
      <c r="F257" s="112" t="s">
        <v>339</v>
      </c>
      <c r="G257" s="113">
        <v>0</v>
      </c>
    </row>
    <row r="258" spans="1:7" ht="13.5" hidden="1" customHeight="1" thickBot="1">
      <c r="A258" s="112" t="s">
        <v>819</v>
      </c>
      <c r="B258" s="112" t="s">
        <v>820</v>
      </c>
      <c r="C258" s="112" t="s">
        <v>412</v>
      </c>
      <c r="D258" s="114"/>
      <c r="E258" s="114"/>
      <c r="F258" s="112" t="s">
        <v>339</v>
      </c>
      <c r="G258" s="113">
        <v>0</v>
      </c>
    </row>
    <row r="259" spans="1:7" ht="13.5" hidden="1" customHeight="1" thickBot="1">
      <c r="A259" s="112" t="s">
        <v>821</v>
      </c>
      <c r="B259" s="112" t="s">
        <v>822</v>
      </c>
      <c r="C259" s="112" t="s">
        <v>412</v>
      </c>
      <c r="D259" s="114"/>
      <c r="E259" s="114"/>
      <c r="F259" s="112" t="s">
        <v>339</v>
      </c>
      <c r="G259" s="113">
        <v>0</v>
      </c>
    </row>
    <row r="260" spans="1:7" ht="13.5" hidden="1" customHeight="1" thickBot="1">
      <c r="A260" s="112" t="s">
        <v>823</v>
      </c>
      <c r="B260" s="112" t="s">
        <v>824</v>
      </c>
      <c r="C260" s="112" t="s">
        <v>412</v>
      </c>
      <c r="D260" s="114"/>
      <c r="E260" s="114"/>
      <c r="F260" s="112" t="s">
        <v>339</v>
      </c>
      <c r="G260" s="113">
        <v>0</v>
      </c>
    </row>
    <row r="261" spans="1:7" ht="13.5" hidden="1" customHeight="1" thickBot="1">
      <c r="A261" s="112" t="s">
        <v>825</v>
      </c>
      <c r="B261" s="112" t="s">
        <v>826</v>
      </c>
      <c r="C261" s="112" t="s">
        <v>412</v>
      </c>
      <c r="D261" s="114"/>
      <c r="E261" s="114"/>
      <c r="F261" s="112" t="s">
        <v>339</v>
      </c>
      <c r="G261" s="113">
        <v>0</v>
      </c>
    </row>
    <row r="262" spans="1:7" ht="13.5" hidden="1" customHeight="1" thickBot="1">
      <c r="A262" s="112" t="s">
        <v>827</v>
      </c>
      <c r="B262" s="112" t="s">
        <v>828</v>
      </c>
      <c r="C262" s="112" t="s">
        <v>412</v>
      </c>
      <c r="D262" s="114"/>
      <c r="E262" s="114"/>
      <c r="F262" s="112" t="s">
        <v>339</v>
      </c>
      <c r="G262" s="113">
        <v>0</v>
      </c>
    </row>
    <row r="263" spans="1:7" ht="13.5" hidden="1" customHeight="1" thickBot="1">
      <c r="A263" s="112" t="s">
        <v>829</v>
      </c>
      <c r="B263" s="112" t="s">
        <v>830</v>
      </c>
      <c r="C263" s="112" t="s">
        <v>412</v>
      </c>
      <c r="D263" s="114"/>
      <c r="E263" s="114"/>
      <c r="F263" s="112" t="s">
        <v>339</v>
      </c>
      <c r="G263" s="113">
        <v>0</v>
      </c>
    </row>
    <row r="264" spans="1:7" ht="13.5" hidden="1" customHeight="1" thickBot="1">
      <c r="A264" s="112" t="s">
        <v>831</v>
      </c>
      <c r="B264" s="112" t="s">
        <v>832</v>
      </c>
      <c r="C264" s="112" t="s">
        <v>412</v>
      </c>
      <c r="D264" s="114"/>
      <c r="E264" s="114"/>
      <c r="F264" s="112" t="s">
        <v>339</v>
      </c>
      <c r="G264" s="113">
        <v>0</v>
      </c>
    </row>
    <row r="265" spans="1:7" ht="13.5" hidden="1" customHeight="1" thickBot="1">
      <c r="A265" s="112" t="s">
        <v>833</v>
      </c>
      <c r="B265" s="112" t="s">
        <v>834</v>
      </c>
      <c r="C265" s="112" t="s">
        <v>412</v>
      </c>
      <c r="D265" s="114"/>
      <c r="E265" s="114"/>
      <c r="F265" s="112" t="s">
        <v>339</v>
      </c>
      <c r="G265" s="113">
        <v>0</v>
      </c>
    </row>
    <row r="266" spans="1:7" ht="13.5" hidden="1" customHeight="1" thickBot="1">
      <c r="A266" s="112" t="s">
        <v>835</v>
      </c>
      <c r="B266" s="112" t="s">
        <v>836</v>
      </c>
      <c r="C266" s="112" t="s">
        <v>412</v>
      </c>
      <c r="D266" s="114"/>
      <c r="E266" s="114"/>
      <c r="F266" s="112" t="s">
        <v>339</v>
      </c>
      <c r="G266" s="113">
        <v>0</v>
      </c>
    </row>
    <row r="267" spans="1:7" ht="13.5" hidden="1" customHeight="1" thickBot="1">
      <c r="A267" s="112" t="s">
        <v>837</v>
      </c>
      <c r="B267" s="112" t="s">
        <v>838</v>
      </c>
      <c r="C267" s="112" t="s">
        <v>412</v>
      </c>
      <c r="D267" s="114"/>
      <c r="E267" s="114"/>
      <c r="F267" s="112" t="s">
        <v>339</v>
      </c>
      <c r="G267" s="113">
        <v>0</v>
      </c>
    </row>
    <row r="268" spans="1:7" ht="13.5" hidden="1" customHeight="1" thickBot="1">
      <c r="A268" s="112" t="s">
        <v>839</v>
      </c>
      <c r="B268" s="112" t="s">
        <v>840</v>
      </c>
      <c r="C268" s="112" t="s">
        <v>412</v>
      </c>
      <c r="D268" s="114"/>
      <c r="E268" s="114"/>
      <c r="F268" s="112" t="s">
        <v>339</v>
      </c>
      <c r="G268" s="113">
        <v>0</v>
      </c>
    </row>
    <row r="269" spans="1:7" ht="13.5" hidden="1" customHeight="1" thickBot="1">
      <c r="A269" s="112" t="s">
        <v>841</v>
      </c>
      <c r="B269" s="112" t="s">
        <v>842</v>
      </c>
      <c r="C269" s="112" t="s">
        <v>412</v>
      </c>
      <c r="D269" s="114"/>
      <c r="E269" s="114"/>
      <c r="F269" s="112" t="s">
        <v>339</v>
      </c>
      <c r="G269" s="113">
        <v>0</v>
      </c>
    </row>
    <row r="270" spans="1:7" ht="13.5" hidden="1" customHeight="1" thickBot="1">
      <c r="A270" s="112" t="s">
        <v>843</v>
      </c>
      <c r="B270" s="112" t="s">
        <v>844</v>
      </c>
      <c r="C270" s="112" t="s">
        <v>412</v>
      </c>
      <c r="D270" s="114"/>
      <c r="E270" s="114"/>
      <c r="F270" s="112" t="s">
        <v>339</v>
      </c>
      <c r="G270" s="113">
        <v>0</v>
      </c>
    </row>
    <row r="271" spans="1:7" ht="13.5" hidden="1" customHeight="1" thickBot="1">
      <c r="A271" s="112" t="s">
        <v>845</v>
      </c>
      <c r="B271" s="112" t="s">
        <v>846</v>
      </c>
      <c r="C271" s="112" t="s">
        <v>412</v>
      </c>
      <c r="D271" s="114"/>
      <c r="E271" s="114"/>
      <c r="F271" s="112" t="s">
        <v>339</v>
      </c>
      <c r="G271" s="113">
        <v>0</v>
      </c>
    </row>
    <row r="272" spans="1:7" ht="13.5" hidden="1" customHeight="1" thickBot="1">
      <c r="A272" s="112" t="s">
        <v>847</v>
      </c>
      <c r="B272" s="112" t="s">
        <v>848</v>
      </c>
      <c r="C272" s="112" t="s">
        <v>412</v>
      </c>
      <c r="D272" s="114"/>
      <c r="E272" s="114"/>
      <c r="F272" s="112" t="s">
        <v>339</v>
      </c>
      <c r="G272" s="113">
        <v>0</v>
      </c>
    </row>
    <row r="273" spans="1:7" ht="13.5" hidden="1" customHeight="1" thickBot="1">
      <c r="A273" s="112" t="s">
        <v>849</v>
      </c>
      <c r="B273" s="112" t="s">
        <v>850</v>
      </c>
      <c r="C273" s="112" t="s">
        <v>412</v>
      </c>
      <c r="D273" s="114"/>
      <c r="E273" s="114"/>
      <c r="F273" s="112" t="s">
        <v>339</v>
      </c>
      <c r="G273" s="113">
        <v>0</v>
      </c>
    </row>
    <row r="274" spans="1:7" ht="13.5" hidden="1" customHeight="1" thickBot="1">
      <c r="A274" s="112" t="s">
        <v>851</v>
      </c>
      <c r="B274" s="112" t="s">
        <v>852</v>
      </c>
      <c r="C274" s="112" t="s">
        <v>412</v>
      </c>
      <c r="D274" s="114"/>
      <c r="E274" s="114"/>
      <c r="F274" s="112" t="s">
        <v>339</v>
      </c>
      <c r="G274" s="113">
        <v>0</v>
      </c>
    </row>
    <row r="275" spans="1:7" ht="13.5" hidden="1" customHeight="1" thickBot="1">
      <c r="A275" s="112" t="s">
        <v>853</v>
      </c>
      <c r="B275" s="112" t="s">
        <v>854</v>
      </c>
      <c r="C275" s="112" t="s">
        <v>412</v>
      </c>
      <c r="D275" s="114"/>
      <c r="E275" s="114"/>
      <c r="F275" s="112" t="s">
        <v>339</v>
      </c>
      <c r="G275" s="113">
        <v>0</v>
      </c>
    </row>
    <row r="276" spans="1:7" ht="13.5" hidden="1" customHeight="1" thickBot="1">
      <c r="A276" s="112" t="s">
        <v>855</v>
      </c>
      <c r="B276" s="112" t="s">
        <v>856</v>
      </c>
      <c r="C276" s="112" t="s">
        <v>412</v>
      </c>
      <c r="D276" s="114"/>
      <c r="E276" s="114"/>
      <c r="F276" s="112" t="s">
        <v>339</v>
      </c>
      <c r="G276" s="113">
        <v>0</v>
      </c>
    </row>
    <row r="277" spans="1:7" ht="13.5" hidden="1" customHeight="1" thickBot="1">
      <c r="A277" s="112" t="s">
        <v>857</v>
      </c>
      <c r="B277" s="112" t="s">
        <v>858</v>
      </c>
      <c r="C277" s="112" t="s">
        <v>412</v>
      </c>
      <c r="D277" s="114"/>
      <c r="E277" s="114"/>
      <c r="F277" s="112" t="s">
        <v>339</v>
      </c>
      <c r="G277" s="113">
        <v>0</v>
      </c>
    </row>
    <row r="278" spans="1:7" ht="13.5" hidden="1" customHeight="1" thickBot="1">
      <c r="A278" s="112" t="s">
        <v>859</v>
      </c>
      <c r="B278" s="112" t="s">
        <v>860</v>
      </c>
      <c r="C278" s="112" t="s">
        <v>412</v>
      </c>
      <c r="D278" s="114"/>
      <c r="E278" s="114"/>
      <c r="F278" s="112" t="s">
        <v>339</v>
      </c>
      <c r="G278" s="113">
        <v>-4203810.1900000004</v>
      </c>
    </row>
    <row r="279" spans="1:7" ht="13.5" hidden="1" customHeight="1" thickBot="1">
      <c r="A279" s="112" t="s">
        <v>861</v>
      </c>
      <c r="B279" s="112" t="s">
        <v>862</v>
      </c>
      <c r="C279" s="112" t="s">
        <v>412</v>
      </c>
      <c r="D279" s="114"/>
      <c r="E279" s="114"/>
      <c r="F279" s="112" t="s">
        <v>339</v>
      </c>
      <c r="G279" s="113">
        <v>-30583.13</v>
      </c>
    </row>
    <row r="280" spans="1:7" ht="13.5" hidden="1" customHeight="1" thickBot="1">
      <c r="A280" s="112" t="s">
        <v>863</v>
      </c>
      <c r="B280" s="112" t="s">
        <v>864</v>
      </c>
      <c r="C280" s="112" t="s">
        <v>412</v>
      </c>
      <c r="D280" s="114"/>
      <c r="E280" s="114"/>
      <c r="F280" s="112" t="s">
        <v>339</v>
      </c>
      <c r="G280" s="113">
        <v>-347690.6</v>
      </c>
    </row>
    <row r="281" spans="1:7" ht="13.5" hidden="1" customHeight="1" thickBot="1">
      <c r="A281" s="112" t="s">
        <v>865</v>
      </c>
      <c r="B281" s="112" t="s">
        <v>866</v>
      </c>
      <c r="C281" s="112" t="s">
        <v>412</v>
      </c>
      <c r="D281" s="114"/>
      <c r="E281" s="114"/>
      <c r="F281" s="112" t="s">
        <v>339</v>
      </c>
      <c r="G281" s="113">
        <v>-1410573.69</v>
      </c>
    </row>
    <row r="282" spans="1:7" ht="13.5" hidden="1" customHeight="1" thickBot="1">
      <c r="A282" s="112" t="s">
        <v>867</v>
      </c>
      <c r="B282" s="112" t="s">
        <v>868</v>
      </c>
      <c r="C282" s="112" t="s">
        <v>412</v>
      </c>
      <c r="D282" s="114"/>
      <c r="E282" s="114"/>
      <c r="F282" s="112" t="s">
        <v>339</v>
      </c>
      <c r="G282" s="113">
        <v>-3404.62</v>
      </c>
    </row>
    <row r="283" spans="1:7" ht="13.5" hidden="1" customHeight="1" thickBot="1">
      <c r="A283" s="112" t="s">
        <v>869</v>
      </c>
      <c r="B283" s="112" t="s">
        <v>870</v>
      </c>
      <c r="C283" s="112" t="s">
        <v>412</v>
      </c>
      <c r="D283" s="114"/>
      <c r="E283" s="114"/>
      <c r="F283" s="112" t="s">
        <v>339</v>
      </c>
      <c r="G283" s="113">
        <v>0</v>
      </c>
    </row>
    <row r="284" spans="1:7" ht="13.5" hidden="1" customHeight="1" thickBot="1">
      <c r="A284" s="112" t="s">
        <v>871</v>
      </c>
      <c r="B284" s="112" t="s">
        <v>872</v>
      </c>
      <c r="C284" s="112" t="s">
        <v>412</v>
      </c>
      <c r="D284" s="114"/>
      <c r="E284" s="114"/>
      <c r="F284" s="112" t="s">
        <v>339</v>
      </c>
      <c r="G284" s="113">
        <v>0</v>
      </c>
    </row>
    <row r="285" spans="1:7" ht="13.5" hidden="1" customHeight="1" thickBot="1">
      <c r="A285" s="112" t="s">
        <v>873</v>
      </c>
      <c r="B285" s="112" t="s">
        <v>874</v>
      </c>
      <c r="C285" s="112" t="s">
        <v>412</v>
      </c>
      <c r="D285" s="114"/>
      <c r="E285" s="114"/>
      <c r="F285" s="112" t="s">
        <v>339</v>
      </c>
      <c r="G285" s="113">
        <v>0</v>
      </c>
    </row>
    <row r="286" spans="1:7" ht="13.5" hidden="1" customHeight="1" thickBot="1">
      <c r="A286" s="112" t="s">
        <v>875</v>
      </c>
      <c r="B286" s="112" t="s">
        <v>876</v>
      </c>
      <c r="C286" s="112" t="s">
        <v>412</v>
      </c>
      <c r="D286" s="114"/>
      <c r="E286" s="114"/>
      <c r="F286" s="112" t="s">
        <v>339</v>
      </c>
      <c r="G286" s="113">
        <v>0</v>
      </c>
    </row>
    <row r="287" spans="1:7" ht="13.5" hidden="1" customHeight="1" thickBot="1">
      <c r="A287" s="112" t="s">
        <v>877</v>
      </c>
      <c r="B287" s="112" t="s">
        <v>878</v>
      </c>
      <c r="C287" s="112" t="s">
        <v>412</v>
      </c>
      <c r="D287" s="114"/>
      <c r="E287" s="114"/>
      <c r="F287" s="112" t="s">
        <v>339</v>
      </c>
      <c r="G287" s="113">
        <v>0</v>
      </c>
    </row>
    <row r="288" spans="1:7" ht="13.5" hidden="1" customHeight="1" thickBot="1">
      <c r="A288" s="112" t="s">
        <v>879</v>
      </c>
      <c r="B288" s="112" t="s">
        <v>880</v>
      </c>
      <c r="C288" s="112" t="s">
        <v>412</v>
      </c>
      <c r="D288" s="114"/>
      <c r="E288" s="114"/>
      <c r="F288" s="112" t="s">
        <v>339</v>
      </c>
      <c r="G288" s="113">
        <v>0</v>
      </c>
    </row>
    <row r="289" spans="1:7" ht="13.5" hidden="1" customHeight="1" thickBot="1">
      <c r="A289" s="112" t="s">
        <v>881</v>
      </c>
      <c r="B289" s="112" t="s">
        <v>882</v>
      </c>
      <c r="C289" s="112" t="s">
        <v>412</v>
      </c>
      <c r="D289" s="114"/>
      <c r="E289" s="114"/>
      <c r="F289" s="112" t="s">
        <v>339</v>
      </c>
      <c r="G289" s="113">
        <v>0</v>
      </c>
    </row>
    <row r="290" spans="1:7" ht="13.5" hidden="1" customHeight="1" thickBot="1">
      <c r="A290" s="112" t="s">
        <v>883</v>
      </c>
      <c r="B290" s="112" t="s">
        <v>884</v>
      </c>
      <c r="C290" s="112" t="s">
        <v>412</v>
      </c>
      <c r="D290" s="114"/>
      <c r="E290" s="114"/>
      <c r="F290" s="112" t="s">
        <v>339</v>
      </c>
      <c r="G290" s="113">
        <v>0</v>
      </c>
    </row>
    <row r="291" spans="1:7" ht="13.5" hidden="1" customHeight="1" thickBot="1">
      <c r="A291" s="112" t="s">
        <v>885</v>
      </c>
      <c r="B291" s="112" t="s">
        <v>886</v>
      </c>
      <c r="C291" s="112" t="s">
        <v>412</v>
      </c>
      <c r="D291" s="114"/>
      <c r="E291" s="114"/>
      <c r="F291" s="112" t="s">
        <v>339</v>
      </c>
      <c r="G291" s="113">
        <v>0</v>
      </c>
    </row>
    <row r="292" spans="1:7" ht="13.5" hidden="1" customHeight="1" thickBot="1">
      <c r="A292" s="112" t="s">
        <v>887</v>
      </c>
      <c r="B292" s="112" t="s">
        <v>888</v>
      </c>
      <c r="C292" s="112" t="s">
        <v>412</v>
      </c>
      <c r="D292" s="114"/>
      <c r="E292" s="114"/>
      <c r="F292" s="112" t="s">
        <v>339</v>
      </c>
      <c r="G292" s="113">
        <v>0</v>
      </c>
    </row>
    <row r="293" spans="1:7" ht="13.5" hidden="1" customHeight="1" thickBot="1">
      <c r="A293" s="112" t="s">
        <v>889</v>
      </c>
      <c r="B293" s="112" t="s">
        <v>890</v>
      </c>
      <c r="C293" s="112" t="s">
        <v>412</v>
      </c>
      <c r="D293" s="114"/>
      <c r="E293" s="114"/>
      <c r="F293" s="112" t="s">
        <v>339</v>
      </c>
      <c r="G293" s="113">
        <v>0</v>
      </c>
    </row>
    <row r="294" spans="1:7" ht="13.5" hidden="1" customHeight="1" thickBot="1">
      <c r="A294" s="112" t="s">
        <v>891</v>
      </c>
      <c r="B294" s="112" t="s">
        <v>892</v>
      </c>
      <c r="C294" s="112" t="s">
        <v>412</v>
      </c>
      <c r="D294" s="114"/>
      <c r="E294" s="114"/>
      <c r="F294" s="112" t="s">
        <v>339</v>
      </c>
      <c r="G294" s="113">
        <v>0</v>
      </c>
    </row>
    <row r="295" spans="1:7" ht="13.5" hidden="1" customHeight="1" thickBot="1">
      <c r="A295" s="112" t="s">
        <v>893</v>
      </c>
      <c r="B295" s="112" t="s">
        <v>894</v>
      </c>
      <c r="C295" s="112" t="s">
        <v>412</v>
      </c>
      <c r="D295" s="114"/>
      <c r="E295" s="114"/>
      <c r="F295" s="112" t="s">
        <v>339</v>
      </c>
      <c r="G295" s="113">
        <v>0</v>
      </c>
    </row>
    <row r="296" spans="1:7" ht="13.5" hidden="1" customHeight="1" thickBot="1">
      <c r="A296" s="112" t="s">
        <v>895</v>
      </c>
      <c r="B296" s="112" t="s">
        <v>896</v>
      </c>
      <c r="C296" s="112" t="s">
        <v>412</v>
      </c>
      <c r="D296" s="114"/>
      <c r="E296" s="114"/>
      <c r="F296" s="112" t="s">
        <v>339</v>
      </c>
      <c r="G296" s="113">
        <v>0</v>
      </c>
    </row>
    <row r="297" spans="1:7" ht="13.5" hidden="1" customHeight="1" thickBot="1">
      <c r="A297" s="112" t="s">
        <v>897</v>
      </c>
      <c r="B297" s="112" t="s">
        <v>898</v>
      </c>
      <c r="C297" s="112" t="s">
        <v>412</v>
      </c>
      <c r="D297" s="114"/>
      <c r="E297" s="114"/>
      <c r="F297" s="112" t="s">
        <v>339</v>
      </c>
      <c r="G297" s="113">
        <v>0</v>
      </c>
    </row>
    <row r="298" spans="1:7" ht="13.5" hidden="1" customHeight="1" thickBot="1">
      <c r="A298" s="112" t="s">
        <v>1452</v>
      </c>
      <c r="B298" s="112" t="s">
        <v>1453</v>
      </c>
      <c r="C298" s="112" t="s">
        <v>412</v>
      </c>
      <c r="D298" s="114"/>
      <c r="E298" s="114"/>
      <c r="F298" s="112" t="s">
        <v>339</v>
      </c>
      <c r="G298" s="113">
        <v>0</v>
      </c>
    </row>
    <row r="299" spans="1:7" ht="13.5" hidden="1" customHeight="1" thickBot="1">
      <c r="A299" s="112" t="s">
        <v>899</v>
      </c>
      <c r="B299" s="112" t="s">
        <v>900</v>
      </c>
      <c r="C299" s="112" t="s">
        <v>412</v>
      </c>
      <c r="D299" s="114"/>
      <c r="E299" s="114"/>
      <c r="F299" s="112" t="s">
        <v>339</v>
      </c>
      <c r="G299" s="113">
        <v>0</v>
      </c>
    </row>
    <row r="300" spans="1:7" ht="13.5" hidden="1" customHeight="1" thickBot="1">
      <c r="A300" s="112" t="s">
        <v>901</v>
      </c>
      <c r="B300" s="112" t="s">
        <v>902</v>
      </c>
      <c r="C300" s="112" t="s">
        <v>412</v>
      </c>
      <c r="D300" s="114"/>
      <c r="E300" s="114"/>
      <c r="F300" s="112" t="s">
        <v>339</v>
      </c>
      <c r="G300" s="113">
        <v>0</v>
      </c>
    </row>
    <row r="301" spans="1:7" ht="13.5" hidden="1" customHeight="1" thickBot="1">
      <c r="A301" s="112" t="s">
        <v>903</v>
      </c>
      <c r="B301" s="112" t="s">
        <v>904</v>
      </c>
      <c r="C301" s="112" t="s">
        <v>412</v>
      </c>
      <c r="D301" s="114"/>
      <c r="E301" s="114"/>
      <c r="F301" s="112" t="s">
        <v>339</v>
      </c>
      <c r="G301" s="113">
        <v>0</v>
      </c>
    </row>
    <row r="302" spans="1:7" ht="13.5" hidden="1" customHeight="1" thickBot="1">
      <c r="A302" s="112" t="s">
        <v>905</v>
      </c>
      <c r="B302" s="112" t="s">
        <v>906</v>
      </c>
      <c r="C302" s="112" t="s">
        <v>412</v>
      </c>
      <c r="D302" s="114"/>
      <c r="E302" s="114"/>
      <c r="F302" s="112" t="s">
        <v>339</v>
      </c>
      <c r="G302" s="113">
        <v>0</v>
      </c>
    </row>
    <row r="303" spans="1:7" ht="13.5" hidden="1" customHeight="1" thickBot="1">
      <c r="A303" s="112" t="s">
        <v>907</v>
      </c>
      <c r="B303" s="112" t="s">
        <v>908</v>
      </c>
      <c r="C303" s="112" t="s">
        <v>412</v>
      </c>
      <c r="D303" s="114"/>
      <c r="E303" s="114"/>
      <c r="F303" s="112" t="s">
        <v>339</v>
      </c>
      <c r="G303" s="113">
        <v>0</v>
      </c>
    </row>
    <row r="304" spans="1:7" ht="13.5" hidden="1" customHeight="1" thickBot="1">
      <c r="A304" s="112" t="s">
        <v>909</v>
      </c>
      <c r="B304" s="112" t="s">
        <v>910</v>
      </c>
      <c r="C304" s="112" t="s">
        <v>412</v>
      </c>
      <c r="D304" s="114"/>
      <c r="E304" s="114"/>
      <c r="F304" s="112" t="s">
        <v>339</v>
      </c>
      <c r="G304" s="113">
        <v>0</v>
      </c>
    </row>
    <row r="305" spans="1:7" ht="13.5" hidden="1" customHeight="1" thickBot="1">
      <c r="A305" s="112" t="s">
        <v>911</v>
      </c>
      <c r="B305" s="112" t="s">
        <v>912</v>
      </c>
      <c r="C305" s="112" t="s">
        <v>412</v>
      </c>
      <c r="D305" s="114"/>
      <c r="E305" s="114"/>
      <c r="F305" s="112" t="s">
        <v>339</v>
      </c>
      <c r="G305" s="113">
        <v>0</v>
      </c>
    </row>
    <row r="306" spans="1:7" ht="13.5" hidden="1" customHeight="1" thickBot="1">
      <c r="A306" s="112" t="s">
        <v>913</v>
      </c>
      <c r="B306" s="112" t="s">
        <v>914</v>
      </c>
      <c r="C306" s="112" t="s">
        <v>412</v>
      </c>
      <c r="D306" s="114"/>
      <c r="E306" s="114"/>
      <c r="F306" s="112" t="s">
        <v>339</v>
      </c>
      <c r="G306" s="113">
        <v>0</v>
      </c>
    </row>
    <row r="307" spans="1:7" ht="13.5" hidden="1" customHeight="1" thickBot="1">
      <c r="A307" s="112" t="s">
        <v>915</v>
      </c>
      <c r="B307" s="112" t="s">
        <v>916</v>
      </c>
      <c r="C307" s="112" t="s">
        <v>412</v>
      </c>
      <c r="D307" s="114"/>
      <c r="E307" s="114"/>
      <c r="F307" s="112" t="s">
        <v>339</v>
      </c>
      <c r="G307" s="113">
        <v>0</v>
      </c>
    </row>
    <row r="308" spans="1:7" ht="13.5" hidden="1" customHeight="1" thickBot="1">
      <c r="A308" s="112" t="s">
        <v>917</v>
      </c>
      <c r="B308" s="112" t="s">
        <v>918</v>
      </c>
      <c r="C308" s="112" t="s">
        <v>412</v>
      </c>
      <c r="D308" s="112" t="s">
        <v>917</v>
      </c>
      <c r="E308" s="112" t="s">
        <v>918</v>
      </c>
      <c r="F308" s="112" t="s">
        <v>339</v>
      </c>
      <c r="G308" s="113">
        <v>0</v>
      </c>
    </row>
    <row r="309" spans="1:7" ht="13.5" hidden="1" customHeight="1" thickBot="1">
      <c r="A309" s="112" t="s">
        <v>919</v>
      </c>
      <c r="B309" s="112" t="s">
        <v>920</v>
      </c>
      <c r="C309" s="112" t="s">
        <v>412</v>
      </c>
      <c r="D309" s="112" t="s">
        <v>919</v>
      </c>
      <c r="E309" s="112" t="s">
        <v>920</v>
      </c>
      <c r="F309" s="112" t="s">
        <v>339</v>
      </c>
      <c r="G309" s="113">
        <v>0</v>
      </c>
    </row>
    <row r="310" spans="1:7" ht="13.5" hidden="1" customHeight="1" thickBot="1">
      <c r="A310" s="112" t="s">
        <v>921</v>
      </c>
      <c r="B310" s="112" t="s">
        <v>922</v>
      </c>
      <c r="C310" s="112" t="s">
        <v>412</v>
      </c>
      <c r="D310" s="112" t="s">
        <v>921</v>
      </c>
      <c r="E310" s="112" t="s">
        <v>922</v>
      </c>
      <c r="F310" s="112" t="s">
        <v>339</v>
      </c>
      <c r="G310" s="113">
        <v>0</v>
      </c>
    </row>
    <row r="311" spans="1:7" ht="13.5" hidden="1" customHeight="1" thickBot="1">
      <c r="A311" s="112" t="s">
        <v>923</v>
      </c>
      <c r="B311" s="112" t="s">
        <v>924</v>
      </c>
      <c r="C311" s="112" t="s">
        <v>412</v>
      </c>
      <c r="D311" s="114"/>
      <c r="E311" s="114"/>
      <c r="F311" s="112" t="s">
        <v>339</v>
      </c>
      <c r="G311" s="113">
        <v>0</v>
      </c>
    </row>
    <row r="312" spans="1:7" ht="13.5" hidden="1" customHeight="1" thickBot="1">
      <c r="A312" s="112" t="s">
        <v>925</v>
      </c>
      <c r="B312" s="112" t="s">
        <v>926</v>
      </c>
      <c r="C312" s="112" t="s">
        <v>412</v>
      </c>
      <c r="D312" s="114"/>
      <c r="E312" s="114"/>
      <c r="F312" s="112" t="s">
        <v>339</v>
      </c>
      <c r="G312" s="113">
        <v>0</v>
      </c>
    </row>
    <row r="313" spans="1:7" ht="13.5" hidden="1" customHeight="1" thickBot="1">
      <c r="A313" s="112" t="s">
        <v>927</v>
      </c>
      <c r="B313" s="112" t="s">
        <v>928</v>
      </c>
      <c r="C313" s="112" t="s">
        <v>412</v>
      </c>
      <c r="D313" s="114"/>
      <c r="E313" s="114"/>
      <c r="F313" s="112" t="s">
        <v>339</v>
      </c>
      <c r="G313" s="113">
        <v>0</v>
      </c>
    </row>
    <row r="314" spans="1:7" ht="13.5" hidden="1" customHeight="1" thickBot="1">
      <c r="A314" s="112" t="s">
        <v>929</v>
      </c>
      <c r="B314" s="112" t="s">
        <v>930</v>
      </c>
      <c r="C314" s="112" t="s">
        <v>412</v>
      </c>
      <c r="D314" s="114"/>
      <c r="E314" s="114"/>
      <c r="F314" s="112" t="s">
        <v>339</v>
      </c>
      <c r="G314" s="113">
        <v>0</v>
      </c>
    </row>
    <row r="315" spans="1:7" ht="13.5" hidden="1" customHeight="1" thickBot="1">
      <c r="A315" s="112" t="s">
        <v>931</v>
      </c>
      <c r="B315" s="112" t="s">
        <v>932</v>
      </c>
      <c r="C315" s="112" t="s">
        <v>412</v>
      </c>
      <c r="D315" s="114"/>
      <c r="E315" s="114"/>
      <c r="F315" s="112" t="s">
        <v>339</v>
      </c>
      <c r="G315" s="113">
        <v>0</v>
      </c>
    </row>
    <row r="316" spans="1:7" ht="13.5" hidden="1" customHeight="1" thickBot="1">
      <c r="A316" s="112" t="s">
        <v>933</v>
      </c>
      <c r="B316" s="112" t="s">
        <v>934</v>
      </c>
      <c r="C316" s="112" t="s">
        <v>412</v>
      </c>
      <c r="D316" s="114"/>
      <c r="E316" s="114"/>
      <c r="F316" s="112" t="s">
        <v>339</v>
      </c>
      <c r="G316" s="113">
        <v>0</v>
      </c>
    </row>
    <row r="317" spans="1:7" ht="13.5" hidden="1" customHeight="1" thickBot="1">
      <c r="A317" s="112" t="s">
        <v>935</v>
      </c>
      <c r="B317" s="112" t="s">
        <v>936</v>
      </c>
      <c r="C317" s="112" t="s">
        <v>412</v>
      </c>
      <c r="D317" s="114"/>
      <c r="E317" s="114"/>
      <c r="F317" s="112" t="s">
        <v>339</v>
      </c>
      <c r="G317" s="113">
        <v>0</v>
      </c>
    </row>
    <row r="318" spans="1:7" ht="13.5" hidden="1" customHeight="1" thickBot="1">
      <c r="A318" s="112" t="s">
        <v>937</v>
      </c>
      <c r="B318" s="112" t="s">
        <v>938</v>
      </c>
      <c r="C318" s="112" t="s">
        <v>412</v>
      </c>
      <c r="D318" s="114"/>
      <c r="E318" s="114"/>
      <c r="F318" s="112" t="s">
        <v>339</v>
      </c>
      <c r="G318" s="113">
        <v>0</v>
      </c>
    </row>
    <row r="319" spans="1:7" ht="13.5" hidden="1" customHeight="1" thickBot="1">
      <c r="A319" s="112" t="s">
        <v>939</v>
      </c>
      <c r="B319" s="112" t="s">
        <v>940</v>
      </c>
      <c r="C319" s="112" t="s">
        <v>412</v>
      </c>
      <c r="D319" s="114"/>
      <c r="E319" s="114"/>
      <c r="F319" s="112" t="s">
        <v>339</v>
      </c>
      <c r="G319" s="113">
        <v>0</v>
      </c>
    </row>
    <row r="320" spans="1:7" ht="13.5" hidden="1" customHeight="1" thickBot="1">
      <c r="A320" s="112" t="s">
        <v>941</v>
      </c>
      <c r="B320" s="112" t="s">
        <v>942</v>
      </c>
      <c r="C320" s="112" t="s">
        <v>412</v>
      </c>
      <c r="D320" s="114"/>
      <c r="E320" s="114"/>
      <c r="F320" s="112" t="s">
        <v>339</v>
      </c>
      <c r="G320" s="113">
        <v>0</v>
      </c>
    </row>
    <row r="321" spans="1:9" ht="13.5" hidden="1" customHeight="1" thickBot="1">
      <c r="A321" s="112" t="s">
        <v>943</v>
      </c>
      <c r="B321" s="112" t="s">
        <v>944</v>
      </c>
      <c r="C321" s="112" t="s">
        <v>412</v>
      </c>
      <c r="D321" s="114"/>
      <c r="E321" s="114"/>
      <c r="F321" s="112" t="s">
        <v>339</v>
      </c>
      <c r="G321" s="113">
        <v>0</v>
      </c>
    </row>
    <row r="322" spans="1:9" ht="13.5" hidden="1" customHeight="1" thickBot="1">
      <c r="A322" s="112" t="s">
        <v>945</v>
      </c>
      <c r="B322" s="112" t="s">
        <v>946</v>
      </c>
      <c r="C322" s="112" t="s">
        <v>412</v>
      </c>
      <c r="D322" s="114"/>
      <c r="E322" s="114"/>
      <c r="F322" s="112" t="s">
        <v>339</v>
      </c>
      <c r="G322" s="113">
        <v>0</v>
      </c>
    </row>
    <row r="323" spans="1:9" ht="13.5" customHeight="1" thickBot="1">
      <c r="A323" s="112" t="s">
        <v>947</v>
      </c>
      <c r="B323" s="112" t="s">
        <v>948</v>
      </c>
      <c r="C323" s="112" t="s">
        <v>411</v>
      </c>
      <c r="D323" s="112" t="s">
        <v>947</v>
      </c>
      <c r="E323" s="112" t="s">
        <v>948</v>
      </c>
      <c r="F323" s="112" t="s">
        <v>339</v>
      </c>
      <c r="G323" s="113">
        <v>0</v>
      </c>
      <c r="I323" s="116"/>
    </row>
    <row r="324" spans="1:9" ht="13.5" hidden="1" customHeight="1" thickBot="1">
      <c r="A324" s="112" t="s">
        <v>949</v>
      </c>
      <c r="B324" s="112" t="s">
        <v>950</v>
      </c>
      <c r="C324" s="112" t="s">
        <v>412</v>
      </c>
      <c r="D324" s="114"/>
      <c r="E324" s="114"/>
      <c r="F324" s="112" t="s">
        <v>339</v>
      </c>
      <c r="G324" s="113">
        <v>0</v>
      </c>
    </row>
    <row r="325" spans="1:9" ht="13.5" hidden="1" customHeight="1" thickBot="1">
      <c r="A325" s="112" t="s">
        <v>951</v>
      </c>
      <c r="B325" s="112" t="s">
        <v>952</v>
      </c>
      <c r="C325" s="112" t="s">
        <v>412</v>
      </c>
      <c r="D325" s="114"/>
      <c r="E325" s="114"/>
      <c r="F325" s="112" t="s">
        <v>339</v>
      </c>
      <c r="G325" s="113">
        <v>0</v>
      </c>
    </row>
    <row r="326" spans="1:9" ht="13.5" hidden="1" customHeight="1" thickBot="1">
      <c r="A326" s="112" t="s">
        <v>953</v>
      </c>
      <c r="B326" s="112" t="s">
        <v>954</v>
      </c>
      <c r="C326" s="112" t="s">
        <v>412</v>
      </c>
      <c r="D326" s="114"/>
      <c r="E326" s="114"/>
      <c r="F326" s="112" t="s">
        <v>339</v>
      </c>
      <c r="G326" s="113">
        <v>0</v>
      </c>
    </row>
    <row r="327" spans="1:9" ht="13.5" hidden="1" customHeight="1" thickBot="1">
      <c r="A327" s="112" t="s">
        <v>955</v>
      </c>
      <c r="B327" s="112" t="s">
        <v>956</v>
      </c>
      <c r="C327" s="112" t="s">
        <v>412</v>
      </c>
      <c r="D327" s="114"/>
      <c r="E327" s="114"/>
      <c r="F327" s="112" t="s">
        <v>339</v>
      </c>
      <c r="G327" s="113">
        <v>0</v>
      </c>
    </row>
    <row r="328" spans="1:9" ht="13.5" hidden="1" customHeight="1" thickBot="1">
      <c r="A328" s="112" t="s">
        <v>957</v>
      </c>
      <c r="B328" s="112" t="s">
        <v>958</v>
      </c>
      <c r="C328" s="112" t="s">
        <v>412</v>
      </c>
      <c r="D328" s="114"/>
      <c r="E328" s="114"/>
      <c r="F328" s="112" t="s">
        <v>339</v>
      </c>
      <c r="G328" s="113">
        <v>0</v>
      </c>
    </row>
    <row r="329" spans="1:9" ht="13.5" hidden="1" customHeight="1" thickBot="1">
      <c r="A329" s="112" t="s">
        <v>959</v>
      </c>
      <c r="B329" s="112" t="s">
        <v>960</v>
      </c>
      <c r="C329" s="112" t="s">
        <v>412</v>
      </c>
      <c r="D329" s="114"/>
      <c r="E329" s="114"/>
      <c r="F329" s="112" t="s">
        <v>339</v>
      </c>
      <c r="G329" s="113">
        <v>0</v>
      </c>
    </row>
    <row r="330" spans="1:9" ht="13.5" hidden="1" customHeight="1" thickBot="1">
      <c r="A330" s="112" t="s">
        <v>961</v>
      </c>
      <c r="B330" s="112" t="s">
        <v>962</v>
      </c>
      <c r="C330" s="112" t="s">
        <v>412</v>
      </c>
      <c r="D330" s="114"/>
      <c r="E330" s="114"/>
      <c r="F330" s="112" t="s">
        <v>339</v>
      </c>
      <c r="G330" s="113">
        <v>0</v>
      </c>
    </row>
    <row r="331" spans="1:9" ht="13.5" hidden="1" customHeight="1" thickBot="1">
      <c r="A331" s="112" t="s">
        <v>963</v>
      </c>
      <c r="B331" s="112" t="s">
        <v>964</v>
      </c>
      <c r="C331" s="112" t="s">
        <v>412</v>
      </c>
      <c r="D331" s="114"/>
      <c r="E331" s="114"/>
      <c r="F331" s="112" t="s">
        <v>339</v>
      </c>
      <c r="G331" s="113">
        <v>0</v>
      </c>
    </row>
    <row r="332" spans="1:9" ht="13.5" hidden="1" customHeight="1" thickBot="1">
      <c r="A332" s="112" t="s">
        <v>965</v>
      </c>
      <c r="B332" s="112" t="s">
        <v>966</v>
      </c>
      <c r="C332" s="112" t="s">
        <v>412</v>
      </c>
      <c r="D332" s="114"/>
      <c r="E332" s="114"/>
      <c r="F332" s="112" t="s">
        <v>339</v>
      </c>
      <c r="G332" s="113">
        <v>0</v>
      </c>
    </row>
    <row r="333" spans="1:9" ht="13.5" hidden="1" customHeight="1" thickBot="1">
      <c r="A333" s="112" t="s">
        <v>967</v>
      </c>
      <c r="B333" s="112" t="s">
        <v>968</v>
      </c>
      <c r="C333" s="112" t="s">
        <v>412</v>
      </c>
      <c r="D333" s="114"/>
      <c r="E333" s="114"/>
      <c r="F333" s="112" t="s">
        <v>339</v>
      </c>
      <c r="G333" s="113">
        <v>0</v>
      </c>
    </row>
    <row r="334" spans="1:9" ht="13.5" hidden="1" customHeight="1" thickBot="1">
      <c r="A334" s="112" t="s">
        <v>969</v>
      </c>
      <c r="B334" s="112" t="s">
        <v>970</v>
      </c>
      <c r="C334" s="112" t="s">
        <v>412</v>
      </c>
      <c r="D334" s="114"/>
      <c r="E334" s="114"/>
      <c r="F334" s="112" t="s">
        <v>339</v>
      </c>
      <c r="G334" s="113">
        <v>0</v>
      </c>
    </row>
    <row r="335" spans="1:9" ht="13.5" hidden="1" customHeight="1" thickBot="1">
      <c r="A335" s="112" t="s">
        <v>971</v>
      </c>
      <c r="B335" s="112" t="s">
        <v>972</v>
      </c>
      <c r="C335" s="112" t="s">
        <v>412</v>
      </c>
      <c r="D335" s="114"/>
      <c r="E335" s="114"/>
      <c r="F335" s="112" t="s">
        <v>339</v>
      </c>
      <c r="G335" s="113">
        <v>0</v>
      </c>
    </row>
    <row r="336" spans="1:9" ht="13.5" hidden="1" customHeight="1" thickBot="1">
      <c r="A336" s="112" t="s">
        <v>973</v>
      </c>
      <c r="B336" s="112" t="s">
        <v>974</v>
      </c>
      <c r="C336" s="112" t="s">
        <v>412</v>
      </c>
      <c r="D336" s="114"/>
      <c r="E336" s="114"/>
      <c r="F336" s="112" t="s">
        <v>339</v>
      </c>
      <c r="G336" s="113">
        <v>0</v>
      </c>
    </row>
    <row r="337" spans="1:7" ht="13.5" hidden="1" customHeight="1" thickBot="1">
      <c r="A337" s="112" t="s">
        <v>975</v>
      </c>
      <c r="B337" s="112" t="s">
        <v>976</v>
      </c>
      <c r="C337" s="112" t="s">
        <v>412</v>
      </c>
      <c r="D337" s="114"/>
      <c r="E337" s="114"/>
      <c r="F337" s="112" t="s">
        <v>339</v>
      </c>
      <c r="G337" s="113">
        <v>0</v>
      </c>
    </row>
    <row r="338" spans="1:7" ht="13.5" hidden="1" customHeight="1" thickBot="1">
      <c r="A338" s="112" t="s">
        <v>977</v>
      </c>
      <c r="B338" s="112" t="s">
        <v>978</v>
      </c>
      <c r="C338" s="112" t="s">
        <v>412</v>
      </c>
      <c r="D338" s="114"/>
      <c r="E338" s="114"/>
      <c r="F338" s="112" t="s">
        <v>339</v>
      </c>
      <c r="G338" s="113">
        <v>0</v>
      </c>
    </row>
    <row r="339" spans="1:7" ht="13.5" hidden="1" customHeight="1" thickBot="1">
      <c r="A339" s="112" t="s">
        <v>979</v>
      </c>
      <c r="B339" s="112" t="s">
        <v>980</v>
      </c>
      <c r="C339" s="112" t="s">
        <v>412</v>
      </c>
      <c r="D339" s="114"/>
      <c r="E339" s="114"/>
      <c r="F339" s="112" t="s">
        <v>339</v>
      </c>
      <c r="G339" s="113">
        <v>0</v>
      </c>
    </row>
    <row r="340" spans="1:7" ht="13.5" hidden="1" customHeight="1" thickBot="1">
      <c r="A340" s="112" t="s">
        <v>981</v>
      </c>
      <c r="B340" s="112" t="s">
        <v>982</v>
      </c>
      <c r="C340" s="112" t="s">
        <v>412</v>
      </c>
      <c r="D340" s="114"/>
      <c r="E340" s="114"/>
      <c r="F340" s="112" t="s">
        <v>339</v>
      </c>
      <c r="G340" s="113">
        <v>0</v>
      </c>
    </row>
    <row r="341" spans="1:7" ht="13.5" hidden="1" customHeight="1" thickBot="1">
      <c r="A341" s="112" t="s">
        <v>983</v>
      </c>
      <c r="B341" s="112" t="s">
        <v>984</v>
      </c>
      <c r="C341" s="112" t="s">
        <v>412</v>
      </c>
      <c r="D341" s="114"/>
      <c r="E341" s="114"/>
      <c r="F341" s="112" t="s">
        <v>339</v>
      </c>
      <c r="G341" s="113">
        <v>0</v>
      </c>
    </row>
    <row r="342" spans="1:7" ht="13.5" hidden="1" customHeight="1" thickBot="1">
      <c r="A342" s="112" t="s">
        <v>985</v>
      </c>
      <c r="B342" s="112" t="s">
        <v>986</v>
      </c>
      <c r="C342" s="112" t="s">
        <v>412</v>
      </c>
      <c r="D342" s="114"/>
      <c r="E342" s="114"/>
      <c r="F342" s="112" t="s">
        <v>339</v>
      </c>
      <c r="G342" s="113">
        <v>0</v>
      </c>
    </row>
    <row r="343" spans="1:7" ht="13.5" hidden="1" customHeight="1" thickBot="1">
      <c r="A343" s="112" t="s">
        <v>987</v>
      </c>
      <c r="B343" s="112" t="s">
        <v>988</v>
      </c>
      <c r="C343" s="112" t="s">
        <v>412</v>
      </c>
      <c r="D343" s="114"/>
      <c r="E343" s="114"/>
      <c r="F343" s="112" t="s">
        <v>339</v>
      </c>
      <c r="G343" s="113">
        <v>0</v>
      </c>
    </row>
    <row r="344" spans="1:7" ht="13.5" hidden="1" customHeight="1" thickBot="1">
      <c r="A344" s="112" t="s">
        <v>989</v>
      </c>
      <c r="B344" s="112" t="s">
        <v>990</v>
      </c>
      <c r="C344" s="112" t="s">
        <v>412</v>
      </c>
      <c r="D344" s="114"/>
      <c r="E344" s="114"/>
      <c r="F344" s="112" t="s">
        <v>339</v>
      </c>
      <c r="G344" s="113">
        <v>0</v>
      </c>
    </row>
    <row r="345" spans="1:7" ht="13.5" hidden="1" customHeight="1" thickBot="1">
      <c r="A345" s="112" t="s">
        <v>991</v>
      </c>
      <c r="B345" s="112" t="s">
        <v>992</v>
      </c>
      <c r="C345" s="112" t="s">
        <v>412</v>
      </c>
      <c r="D345" s="114"/>
      <c r="E345" s="114"/>
      <c r="F345" s="112" t="s">
        <v>339</v>
      </c>
      <c r="G345" s="113">
        <v>0</v>
      </c>
    </row>
    <row r="346" spans="1:7" ht="13.5" hidden="1" customHeight="1" thickBot="1">
      <c r="A346" s="112" t="s">
        <v>993</v>
      </c>
      <c r="B346" s="112" t="s">
        <v>994</v>
      </c>
      <c r="C346" s="112" t="s">
        <v>412</v>
      </c>
      <c r="D346" s="114"/>
      <c r="E346" s="114"/>
      <c r="F346" s="112" t="s">
        <v>339</v>
      </c>
      <c r="G346" s="113">
        <v>0</v>
      </c>
    </row>
    <row r="347" spans="1:7" ht="13.5" hidden="1" customHeight="1" thickBot="1">
      <c r="A347" s="112" t="s">
        <v>995</v>
      </c>
      <c r="B347" s="112" t="s">
        <v>996</v>
      </c>
      <c r="C347" s="112" t="s">
        <v>412</v>
      </c>
      <c r="D347" s="114"/>
      <c r="E347" s="114"/>
      <c r="F347" s="112" t="s">
        <v>339</v>
      </c>
      <c r="G347" s="113">
        <v>0</v>
      </c>
    </row>
    <row r="348" spans="1:7" ht="13.5" hidden="1" customHeight="1" thickBot="1">
      <c r="A348" s="112" t="s">
        <v>997</v>
      </c>
      <c r="B348" s="112" t="s">
        <v>998</v>
      </c>
      <c r="C348" s="112" t="s">
        <v>412</v>
      </c>
      <c r="D348" s="114"/>
      <c r="E348" s="114"/>
      <c r="F348" s="112" t="s">
        <v>339</v>
      </c>
      <c r="G348" s="113">
        <v>0</v>
      </c>
    </row>
    <row r="349" spans="1:7" ht="13.5" hidden="1" customHeight="1" thickBot="1">
      <c r="A349" s="112" t="s">
        <v>999</v>
      </c>
      <c r="B349" s="112" t="s">
        <v>1000</v>
      </c>
      <c r="C349" s="112" t="s">
        <v>412</v>
      </c>
      <c r="D349" s="112" t="s">
        <v>999</v>
      </c>
      <c r="E349" s="112" t="s">
        <v>1000</v>
      </c>
      <c r="F349" s="112" t="s">
        <v>339</v>
      </c>
      <c r="G349" s="113">
        <v>371876.43</v>
      </c>
    </row>
    <row r="350" spans="1:7" ht="13.5" hidden="1" customHeight="1" thickBot="1">
      <c r="A350" s="112" t="s">
        <v>1001</v>
      </c>
      <c r="B350" s="112" t="s">
        <v>1002</v>
      </c>
      <c r="C350" s="112" t="s">
        <v>412</v>
      </c>
      <c r="D350" s="112" t="s">
        <v>1001</v>
      </c>
      <c r="E350" s="112" t="s">
        <v>1002</v>
      </c>
      <c r="F350" s="112" t="s">
        <v>339</v>
      </c>
      <c r="G350" s="113">
        <v>-136689.84</v>
      </c>
    </row>
    <row r="351" spans="1:7" ht="13.5" hidden="1" customHeight="1" thickBot="1">
      <c r="A351" s="112" t="s">
        <v>1003</v>
      </c>
      <c r="B351" s="112" t="s">
        <v>1004</v>
      </c>
      <c r="C351" s="112" t="s">
        <v>412</v>
      </c>
      <c r="D351" s="112" t="s">
        <v>1003</v>
      </c>
      <c r="E351" s="112" t="s">
        <v>1004</v>
      </c>
      <c r="F351" s="112" t="s">
        <v>339</v>
      </c>
      <c r="G351" s="113">
        <v>17709.990000000002</v>
      </c>
    </row>
    <row r="352" spans="1:7" ht="13.5" hidden="1" customHeight="1" thickBot="1">
      <c r="A352" s="112" t="s">
        <v>1005</v>
      </c>
      <c r="B352" s="112" t="s">
        <v>1006</v>
      </c>
      <c r="C352" s="112" t="s">
        <v>412</v>
      </c>
      <c r="D352" s="112" t="s">
        <v>1005</v>
      </c>
      <c r="E352" s="112" t="s">
        <v>1006</v>
      </c>
      <c r="F352" s="112" t="s">
        <v>339</v>
      </c>
      <c r="G352" s="113">
        <v>-6331.08</v>
      </c>
    </row>
    <row r="353" spans="1:7" ht="13.5" hidden="1" customHeight="1" thickBot="1">
      <c r="A353" s="112" t="s">
        <v>1007</v>
      </c>
      <c r="B353" s="112" t="s">
        <v>1008</v>
      </c>
      <c r="C353" s="112" t="s">
        <v>412</v>
      </c>
      <c r="D353" s="112" t="s">
        <v>1007</v>
      </c>
      <c r="E353" s="112" t="s">
        <v>1008</v>
      </c>
      <c r="F353" s="112" t="s">
        <v>339</v>
      </c>
      <c r="G353" s="113">
        <v>-530985.66</v>
      </c>
    </row>
    <row r="354" spans="1:7" ht="13.5" hidden="1" customHeight="1" thickBot="1">
      <c r="A354" s="112" t="s">
        <v>1009</v>
      </c>
      <c r="B354" s="112" t="s">
        <v>1010</v>
      </c>
      <c r="C354" s="112" t="s">
        <v>412</v>
      </c>
      <c r="D354" s="112" t="s">
        <v>1009</v>
      </c>
      <c r="E354" s="112" t="s">
        <v>1010</v>
      </c>
      <c r="F354" s="112" t="s">
        <v>339</v>
      </c>
      <c r="G354" s="113">
        <v>-88767.82</v>
      </c>
    </row>
    <row r="355" spans="1:7" ht="13.5" hidden="1" customHeight="1" thickBot="1">
      <c r="A355" s="112" t="s">
        <v>1011</v>
      </c>
      <c r="B355" s="112" t="s">
        <v>1012</v>
      </c>
      <c r="C355" s="112" t="s">
        <v>412</v>
      </c>
      <c r="D355" s="114"/>
      <c r="E355" s="114"/>
      <c r="F355" s="112" t="s">
        <v>339</v>
      </c>
      <c r="G355" s="113">
        <v>0</v>
      </c>
    </row>
    <row r="356" spans="1:7" ht="13.5" hidden="1" customHeight="1" thickBot="1">
      <c r="A356" s="112" t="s">
        <v>1013</v>
      </c>
      <c r="B356" s="112" t="s">
        <v>1014</v>
      </c>
      <c r="C356" s="112" t="s">
        <v>412</v>
      </c>
      <c r="D356" s="114"/>
      <c r="E356" s="114"/>
      <c r="F356" s="112" t="s">
        <v>339</v>
      </c>
      <c r="G356" s="113">
        <v>0</v>
      </c>
    </row>
    <row r="357" spans="1:7" ht="13.5" hidden="1" customHeight="1" thickBot="1">
      <c r="A357" s="112" t="s">
        <v>1015</v>
      </c>
      <c r="B357" s="112" t="s">
        <v>1016</v>
      </c>
      <c r="C357" s="112" t="s">
        <v>412</v>
      </c>
      <c r="D357" s="114"/>
      <c r="E357" s="114"/>
      <c r="F357" s="112" t="s">
        <v>339</v>
      </c>
      <c r="G357" s="113">
        <v>0</v>
      </c>
    </row>
    <row r="358" spans="1:7" ht="13.5" hidden="1" customHeight="1" thickBot="1">
      <c r="A358" s="112" t="s">
        <v>1017</v>
      </c>
      <c r="B358" s="112" t="s">
        <v>1018</v>
      </c>
      <c r="C358" s="112" t="s">
        <v>412</v>
      </c>
      <c r="D358" s="114"/>
      <c r="E358" s="114"/>
      <c r="F358" s="112" t="s">
        <v>339</v>
      </c>
      <c r="G358" s="113">
        <v>0</v>
      </c>
    </row>
    <row r="359" spans="1:7" ht="13.5" hidden="1" customHeight="1" thickBot="1">
      <c r="A359" s="112" t="s">
        <v>1019</v>
      </c>
      <c r="B359" s="112" t="s">
        <v>1020</v>
      </c>
      <c r="C359" s="112" t="s">
        <v>412</v>
      </c>
      <c r="D359" s="114"/>
      <c r="E359" s="114"/>
      <c r="F359" s="112" t="s">
        <v>339</v>
      </c>
      <c r="G359" s="113">
        <v>0</v>
      </c>
    </row>
    <row r="360" spans="1:7" ht="13.5" hidden="1" customHeight="1" thickBot="1">
      <c r="A360" s="112" t="s">
        <v>1021</v>
      </c>
      <c r="B360" s="112" t="s">
        <v>1022</v>
      </c>
      <c r="C360" s="112" t="s">
        <v>412</v>
      </c>
      <c r="D360" s="114"/>
      <c r="E360" s="114"/>
      <c r="F360" s="112" t="s">
        <v>339</v>
      </c>
      <c r="G360" s="113">
        <v>0</v>
      </c>
    </row>
    <row r="361" spans="1:7" ht="13.5" hidden="1" customHeight="1" thickBot="1">
      <c r="A361" s="112" t="s">
        <v>1023</v>
      </c>
      <c r="B361" s="112" t="s">
        <v>1024</v>
      </c>
      <c r="C361" s="112" t="s">
        <v>412</v>
      </c>
      <c r="D361" s="114"/>
      <c r="E361" s="114"/>
      <c r="F361" s="112" t="s">
        <v>339</v>
      </c>
      <c r="G361" s="113">
        <v>0</v>
      </c>
    </row>
    <row r="362" spans="1:7" ht="13.5" hidden="1" customHeight="1" thickBot="1">
      <c r="A362" s="112" t="s">
        <v>1025</v>
      </c>
      <c r="B362" s="112" t="s">
        <v>1026</v>
      </c>
      <c r="C362" s="112" t="s">
        <v>412</v>
      </c>
      <c r="D362" s="114"/>
      <c r="E362" s="114"/>
      <c r="F362" s="112" t="s">
        <v>339</v>
      </c>
      <c r="G362" s="113">
        <v>0</v>
      </c>
    </row>
    <row r="363" spans="1:7" ht="13.5" hidden="1" customHeight="1" thickBot="1">
      <c r="A363" s="112" t="s">
        <v>1027</v>
      </c>
      <c r="B363" s="112" t="s">
        <v>1028</v>
      </c>
      <c r="C363" s="112" t="s">
        <v>412</v>
      </c>
      <c r="D363" s="114"/>
      <c r="E363" s="114"/>
      <c r="F363" s="112" t="s">
        <v>339</v>
      </c>
      <c r="G363" s="113">
        <v>0</v>
      </c>
    </row>
    <row r="364" spans="1:7" ht="13.5" hidden="1" customHeight="1" thickBot="1">
      <c r="A364" s="112" t="s">
        <v>1029</v>
      </c>
      <c r="B364" s="112" t="s">
        <v>1030</v>
      </c>
      <c r="C364" s="112" t="s">
        <v>412</v>
      </c>
      <c r="D364" s="114"/>
      <c r="E364" s="114"/>
      <c r="F364" s="112" t="s">
        <v>339</v>
      </c>
      <c r="G364" s="113">
        <v>0</v>
      </c>
    </row>
    <row r="365" spans="1:7" ht="13.5" hidden="1" customHeight="1" thickBot="1">
      <c r="A365" s="112" t="s">
        <v>1031</v>
      </c>
      <c r="B365" s="112" t="s">
        <v>1032</v>
      </c>
      <c r="C365" s="112" t="s">
        <v>412</v>
      </c>
      <c r="D365" s="114"/>
      <c r="E365" s="114"/>
      <c r="F365" s="112" t="s">
        <v>339</v>
      </c>
      <c r="G365" s="113">
        <v>0</v>
      </c>
    </row>
    <row r="366" spans="1:7" ht="13.5" hidden="1" customHeight="1" thickBot="1">
      <c r="A366" s="112" t="s">
        <v>1033</v>
      </c>
      <c r="B366" s="112" t="s">
        <v>1034</v>
      </c>
      <c r="C366" s="112" t="s">
        <v>412</v>
      </c>
      <c r="D366" s="114"/>
      <c r="E366" s="114"/>
      <c r="F366" s="112" t="s">
        <v>339</v>
      </c>
      <c r="G366" s="113">
        <v>0</v>
      </c>
    </row>
    <row r="367" spans="1:7" ht="13.5" hidden="1" customHeight="1" thickBot="1">
      <c r="A367" s="112" t="s">
        <v>1035</v>
      </c>
      <c r="B367" s="112" t="s">
        <v>1036</v>
      </c>
      <c r="C367" s="112" t="s">
        <v>412</v>
      </c>
      <c r="D367" s="114"/>
      <c r="E367" s="114"/>
      <c r="F367" s="112" t="s">
        <v>339</v>
      </c>
      <c r="G367" s="113">
        <v>0</v>
      </c>
    </row>
    <row r="368" spans="1:7" ht="13.5" hidden="1" customHeight="1" thickBot="1">
      <c r="A368" s="112" t="s">
        <v>1037</v>
      </c>
      <c r="B368" s="112" t="s">
        <v>1038</v>
      </c>
      <c r="C368" s="112" t="s">
        <v>412</v>
      </c>
      <c r="D368" s="114"/>
      <c r="E368" s="114"/>
      <c r="F368" s="112" t="s">
        <v>339</v>
      </c>
      <c r="G368" s="113">
        <v>0</v>
      </c>
    </row>
    <row r="369" spans="1:7" ht="13.5" hidden="1" customHeight="1" thickBot="1">
      <c r="A369" s="112" t="s">
        <v>1039</v>
      </c>
      <c r="B369" s="112" t="s">
        <v>1040</v>
      </c>
      <c r="C369" s="112" t="s">
        <v>412</v>
      </c>
      <c r="D369" s="114"/>
      <c r="E369" s="114"/>
      <c r="F369" s="112" t="s">
        <v>339</v>
      </c>
      <c r="G369" s="113">
        <v>0</v>
      </c>
    </row>
    <row r="370" spans="1:7" ht="13.5" hidden="1" customHeight="1" thickBot="1">
      <c r="A370" s="112" t="s">
        <v>1041</v>
      </c>
      <c r="B370" s="112" t="s">
        <v>1042</v>
      </c>
      <c r="C370" s="112" t="s">
        <v>412</v>
      </c>
      <c r="D370" s="114"/>
      <c r="E370" s="114"/>
      <c r="F370" s="112" t="s">
        <v>339</v>
      </c>
      <c r="G370" s="113">
        <v>0</v>
      </c>
    </row>
    <row r="371" spans="1:7" ht="13.5" hidden="1" customHeight="1" thickBot="1">
      <c r="A371" s="112" t="s">
        <v>1043</v>
      </c>
      <c r="B371" s="112" t="s">
        <v>1044</v>
      </c>
      <c r="C371" s="112" t="s">
        <v>412</v>
      </c>
      <c r="D371" s="114"/>
      <c r="E371" s="114"/>
      <c r="F371" s="112" t="s">
        <v>339</v>
      </c>
      <c r="G371" s="113">
        <v>0</v>
      </c>
    </row>
    <row r="372" spans="1:7" ht="13.5" hidden="1" customHeight="1" thickBot="1">
      <c r="A372" s="112" t="s">
        <v>1454</v>
      </c>
      <c r="B372" s="112" t="s">
        <v>1455</v>
      </c>
      <c r="C372" s="112" t="s">
        <v>412</v>
      </c>
      <c r="D372" s="114"/>
      <c r="E372" s="114"/>
      <c r="F372" s="112" t="s">
        <v>339</v>
      </c>
      <c r="G372" s="113">
        <v>0</v>
      </c>
    </row>
    <row r="373" spans="1:7" ht="13.5" hidden="1" customHeight="1" thickBot="1">
      <c r="A373" s="112" t="s">
        <v>1045</v>
      </c>
      <c r="B373" s="112" t="s">
        <v>1046</v>
      </c>
      <c r="C373" s="112" t="s">
        <v>412</v>
      </c>
      <c r="D373" s="114"/>
      <c r="E373" s="114"/>
      <c r="F373" s="112" t="s">
        <v>339</v>
      </c>
      <c r="G373" s="113">
        <v>0</v>
      </c>
    </row>
    <row r="374" spans="1:7" ht="13.5" hidden="1" customHeight="1" thickBot="1">
      <c r="A374" s="112" t="s">
        <v>1047</v>
      </c>
      <c r="B374" s="112" t="s">
        <v>1048</v>
      </c>
      <c r="C374" s="112" t="s">
        <v>412</v>
      </c>
      <c r="D374" s="114"/>
      <c r="E374" s="114"/>
      <c r="F374" s="112" t="s">
        <v>339</v>
      </c>
      <c r="G374" s="113">
        <v>0</v>
      </c>
    </row>
    <row r="375" spans="1:7" ht="13.5" hidden="1" customHeight="1" thickBot="1">
      <c r="A375" s="112" t="s">
        <v>1049</v>
      </c>
      <c r="B375" s="112" t="s">
        <v>1050</v>
      </c>
      <c r="C375" s="112" t="s">
        <v>412</v>
      </c>
      <c r="D375" s="114"/>
      <c r="E375" s="114"/>
      <c r="F375" s="112" t="s">
        <v>339</v>
      </c>
      <c r="G375" s="113">
        <v>0</v>
      </c>
    </row>
    <row r="376" spans="1:7" ht="13.5" hidden="1" customHeight="1" thickBot="1">
      <c r="A376" s="112" t="s">
        <v>1051</v>
      </c>
      <c r="B376" s="112" t="s">
        <v>1052</v>
      </c>
      <c r="C376" s="112" t="s">
        <v>412</v>
      </c>
      <c r="D376" s="114"/>
      <c r="E376" s="114"/>
      <c r="F376" s="112" t="s">
        <v>339</v>
      </c>
      <c r="G376" s="113">
        <v>0</v>
      </c>
    </row>
    <row r="377" spans="1:7" ht="13.5" hidden="1" customHeight="1" thickBot="1">
      <c r="A377" s="112" t="s">
        <v>1053</v>
      </c>
      <c r="B377" s="112" t="s">
        <v>1054</v>
      </c>
      <c r="C377" s="112" t="s">
        <v>412</v>
      </c>
      <c r="D377" s="114"/>
      <c r="E377" s="114"/>
      <c r="F377" s="112" t="s">
        <v>339</v>
      </c>
      <c r="G377" s="113">
        <v>0</v>
      </c>
    </row>
    <row r="378" spans="1:7" ht="13.5" hidden="1" customHeight="1" thickBot="1">
      <c r="A378" s="112" t="s">
        <v>1055</v>
      </c>
      <c r="B378" s="112" t="s">
        <v>1056</v>
      </c>
      <c r="C378" s="112" t="s">
        <v>412</v>
      </c>
      <c r="D378" s="114"/>
      <c r="E378" s="114"/>
      <c r="F378" s="112" t="s">
        <v>339</v>
      </c>
      <c r="G378" s="113">
        <v>0</v>
      </c>
    </row>
    <row r="379" spans="1:7" ht="13.5" hidden="1" customHeight="1" thickBot="1">
      <c r="A379" s="112" t="s">
        <v>1057</v>
      </c>
      <c r="B379" s="112" t="s">
        <v>1058</v>
      </c>
      <c r="C379" s="112" t="s">
        <v>412</v>
      </c>
      <c r="D379" s="114"/>
      <c r="E379" s="114"/>
      <c r="F379" s="112" t="s">
        <v>339</v>
      </c>
      <c r="G379" s="113">
        <v>0</v>
      </c>
    </row>
    <row r="380" spans="1:7" ht="13.5" hidden="1" customHeight="1" thickBot="1">
      <c r="A380" s="112" t="s">
        <v>1059</v>
      </c>
      <c r="B380" s="112" t="s">
        <v>1060</v>
      </c>
      <c r="C380" s="112" t="s">
        <v>412</v>
      </c>
      <c r="D380" s="114"/>
      <c r="E380" s="114"/>
      <c r="F380" s="112" t="s">
        <v>339</v>
      </c>
      <c r="G380" s="113">
        <v>0</v>
      </c>
    </row>
    <row r="381" spans="1:7" ht="13.5" hidden="1" customHeight="1" thickBot="1">
      <c r="A381" s="112" t="s">
        <v>1061</v>
      </c>
      <c r="B381" s="112" t="s">
        <v>1062</v>
      </c>
      <c r="C381" s="112" t="s">
        <v>412</v>
      </c>
      <c r="D381" s="114"/>
      <c r="E381" s="114"/>
      <c r="F381" s="112" t="s">
        <v>339</v>
      </c>
      <c r="G381" s="113">
        <v>0</v>
      </c>
    </row>
    <row r="382" spans="1:7" ht="13.5" hidden="1" customHeight="1" thickBot="1">
      <c r="A382" s="112" t="s">
        <v>1063</v>
      </c>
      <c r="B382" s="112" t="s">
        <v>1064</v>
      </c>
      <c r="C382" s="112" t="s">
        <v>412</v>
      </c>
      <c r="D382" s="114"/>
      <c r="E382" s="114"/>
      <c r="F382" s="112" t="s">
        <v>339</v>
      </c>
      <c r="G382" s="113">
        <v>0</v>
      </c>
    </row>
    <row r="383" spans="1:7" ht="13.5" hidden="1" customHeight="1" thickBot="1">
      <c r="A383" s="112" t="s">
        <v>1065</v>
      </c>
      <c r="B383" s="112" t="s">
        <v>1066</v>
      </c>
      <c r="C383" s="112" t="s">
        <v>412</v>
      </c>
      <c r="D383" s="114"/>
      <c r="E383" s="114"/>
      <c r="F383" s="112" t="s">
        <v>339</v>
      </c>
      <c r="G383" s="113">
        <v>0</v>
      </c>
    </row>
    <row r="384" spans="1:7" ht="13.5" hidden="1" customHeight="1" thickBot="1">
      <c r="A384" s="112" t="s">
        <v>1067</v>
      </c>
      <c r="B384" s="112" t="s">
        <v>1068</v>
      </c>
      <c r="C384" s="112" t="s">
        <v>412</v>
      </c>
      <c r="D384" s="114"/>
      <c r="E384" s="114"/>
      <c r="F384" s="112" t="s">
        <v>339</v>
      </c>
      <c r="G384" s="113">
        <v>0</v>
      </c>
    </row>
    <row r="385" spans="1:7" ht="13.5" hidden="1" customHeight="1" thickBot="1">
      <c r="A385" s="112" t="s">
        <v>1069</v>
      </c>
      <c r="B385" s="112" t="s">
        <v>1070</v>
      </c>
      <c r="C385" s="112" t="s">
        <v>412</v>
      </c>
      <c r="D385" s="114"/>
      <c r="E385" s="114"/>
      <c r="F385" s="112" t="s">
        <v>339</v>
      </c>
      <c r="G385" s="113">
        <v>0</v>
      </c>
    </row>
    <row r="386" spans="1:7" ht="13.5" hidden="1" customHeight="1" thickBot="1">
      <c r="A386" s="112" t="s">
        <v>1071</v>
      </c>
      <c r="B386" s="112" t="s">
        <v>1072</v>
      </c>
      <c r="C386" s="112" t="s">
        <v>412</v>
      </c>
      <c r="D386" s="114"/>
      <c r="E386" s="114"/>
      <c r="F386" s="112" t="s">
        <v>339</v>
      </c>
      <c r="G386" s="113">
        <v>0</v>
      </c>
    </row>
    <row r="387" spans="1:7" ht="13.5" hidden="1" customHeight="1" thickBot="1">
      <c r="A387" s="112" t="s">
        <v>1073</v>
      </c>
      <c r="B387" s="112" t="s">
        <v>1074</v>
      </c>
      <c r="C387" s="112" t="s">
        <v>412</v>
      </c>
      <c r="D387" s="114"/>
      <c r="E387" s="114"/>
      <c r="F387" s="112" t="s">
        <v>339</v>
      </c>
      <c r="G387" s="113">
        <v>0</v>
      </c>
    </row>
    <row r="388" spans="1:7" ht="13.5" hidden="1" customHeight="1" thickBot="1">
      <c r="A388" s="112" t="s">
        <v>1075</v>
      </c>
      <c r="B388" s="112" t="s">
        <v>1076</v>
      </c>
      <c r="C388" s="112" t="s">
        <v>412</v>
      </c>
      <c r="D388" s="114"/>
      <c r="E388" s="114"/>
      <c r="F388" s="112" t="s">
        <v>339</v>
      </c>
      <c r="G388" s="113">
        <v>0</v>
      </c>
    </row>
    <row r="389" spans="1:7" ht="13.5" hidden="1" customHeight="1" thickBot="1">
      <c r="A389" s="112" t="s">
        <v>1077</v>
      </c>
      <c r="B389" s="112" t="s">
        <v>1078</v>
      </c>
      <c r="C389" s="112" t="s">
        <v>412</v>
      </c>
      <c r="D389" s="114"/>
      <c r="E389" s="114"/>
      <c r="F389" s="112" t="s">
        <v>339</v>
      </c>
      <c r="G389" s="113">
        <v>0</v>
      </c>
    </row>
    <row r="390" spans="1:7" ht="13.5" hidden="1" customHeight="1" thickBot="1">
      <c r="A390" s="112" t="s">
        <v>1079</v>
      </c>
      <c r="B390" s="112" t="s">
        <v>1080</v>
      </c>
      <c r="C390" s="112" t="s">
        <v>412</v>
      </c>
      <c r="D390" s="114"/>
      <c r="E390" s="114"/>
      <c r="F390" s="112" t="s">
        <v>339</v>
      </c>
      <c r="G390" s="113">
        <v>0</v>
      </c>
    </row>
    <row r="391" spans="1:7" ht="13.5" hidden="1" customHeight="1" thickBot="1">
      <c r="A391" s="112" t="s">
        <v>1456</v>
      </c>
      <c r="B391" s="112" t="s">
        <v>1457</v>
      </c>
      <c r="C391" s="112" t="s">
        <v>412</v>
      </c>
      <c r="D391" s="114"/>
      <c r="E391" s="114"/>
      <c r="F391" s="112" t="s">
        <v>339</v>
      </c>
      <c r="G391" s="113">
        <v>0</v>
      </c>
    </row>
    <row r="392" spans="1:7" ht="13.5" hidden="1" customHeight="1" thickBot="1">
      <c r="A392" s="112" t="s">
        <v>1081</v>
      </c>
      <c r="B392" s="112" t="s">
        <v>1082</v>
      </c>
      <c r="C392" s="112" t="s">
        <v>412</v>
      </c>
      <c r="D392" s="114"/>
      <c r="E392" s="114"/>
      <c r="F392" s="112" t="s">
        <v>339</v>
      </c>
      <c r="G392" s="113">
        <v>0</v>
      </c>
    </row>
    <row r="393" spans="1:7" ht="13.5" hidden="1" customHeight="1" thickBot="1">
      <c r="A393" s="112" t="s">
        <v>1083</v>
      </c>
      <c r="B393" s="112" t="s">
        <v>1084</v>
      </c>
      <c r="C393" s="112" t="s">
        <v>412</v>
      </c>
      <c r="D393" s="114"/>
      <c r="E393" s="114"/>
      <c r="F393" s="112" t="s">
        <v>339</v>
      </c>
      <c r="G393" s="113">
        <v>0</v>
      </c>
    </row>
    <row r="394" spans="1:7" ht="13.5" hidden="1" customHeight="1" thickBot="1">
      <c r="A394" s="112" t="s">
        <v>1085</v>
      </c>
      <c r="B394" s="112" t="s">
        <v>1086</v>
      </c>
      <c r="C394" s="112" t="s">
        <v>412</v>
      </c>
      <c r="D394" s="114"/>
      <c r="E394" s="114"/>
      <c r="F394" s="112" t="s">
        <v>339</v>
      </c>
      <c r="G394" s="113">
        <v>0</v>
      </c>
    </row>
    <row r="395" spans="1:7" ht="13.5" hidden="1" customHeight="1" thickBot="1">
      <c r="A395" s="112" t="s">
        <v>1087</v>
      </c>
      <c r="B395" s="112" t="s">
        <v>1088</v>
      </c>
      <c r="C395" s="112" t="s">
        <v>412</v>
      </c>
      <c r="D395" s="114"/>
      <c r="E395" s="114"/>
      <c r="F395" s="112" t="s">
        <v>339</v>
      </c>
      <c r="G395" s="113">
        <v>0</v>
      </c>
    </row>
    <row r="396" spans="1:7" ht="13.5" hidden="1" customHeight="1" thickBot="1">
      <c r="A396" s="112" t="s">
        <v>1089</v>
      </c>
      <c r="B396" s="112" t="s">
        <v>1090</v>
      </c>
      <c r="C396" s="112" t="s">
        <v>412</v>
      </c>
      <c r="D396" s="114"/>
      <c r="E396" s="114"/>
      <c r="F396" s="112" t="s">
        <v>339</v>
      </c>
      <c r="G396" s="113">
        <v>0</v>
      </c>
    </row>
    <row r="397" spans="1:7" ht="13.5" hidden="1" customHeight="1" thickBot="1">
      <c r="A397" s="112" t="s">
        <v>1091</v>
      </c>
      <c r="B397" s="112" t="s">
        <v>1092</v>
      </c>
      <c r="C397" s="112" t="s">
        <v>412</v>
      </c>
      <c r="D397" s="114"/>
      <c r="E397" s="114"/>
      <c r="F397" s="112" t="s">
        <v>339</v>
      </c>
      <c r="G397" s="113">
        <v>0</v>
      </c>
    </row>
    <row r="398" spans="1:7" ht="13.5" hidden="1" customHeight="1" thickBot="1">
      <c r="A398" s="112" t="s">
        <v>1093</v>
      </c>
      <c r="B398" s="112" t="s">
        <v>1094</v>
      </c>
      <c r="C398" s="112" t="s">
        <v>412</v>
      </c>
      <c r="D398" s="114"/>
      <c r="E398" s="114"/>
      <c r="F398" s="112" t="s">
        <v>339</v>
      </c>
      <c r="G398" s="113">
        <v>0</v>
      </c>
    </row>
    <row r="399" spans="1:7" ht="13.5" hidden="1" customHeight="1" thickBot="1">
      <c r="A399" s="112" t="s">
        <v>1095</v>
      </c>
      <c r="B399" s="112" t="s">
        <v>1096</v>
      </c>
      <c r="C399" s="112" t="s">
        <v>412</v>
      </c>
      <c r="D399" s="114"/>
      <c r="E399" s="114"/>
      <c r="F399" s="112" t="s">
        <v>339</v>
      </c>
      <c r="G399" s="113">
        <v>0</v>
      </c>
    </row>
    <row r="400" spans="1:7" ht="13.5" hidden="1" customHeight="1" thickBot="1">
      <c r="A400" s="112" t="s">
        <v>1097</v>
      </c>
      <c r="B400" s="112" t="s">
        <v>1098</v>
      </c>
      <c r="C400" s="112" t="s">
        <v>412</v>
      </c>
      <c r="D400" s="114"/>
      <c r="E400" s="114"/>
      <c r="F400" s="112" t="s">
        <v>339</v>
      </c>
      <c r="G400" s="113">
        <v>0</v>
      </c>
    </row>
    <row r="401" spans="1:7" ht="13.5" hidden="1" customHeight="1" thickBot="1">
      <c r="A401" s="112" t="s">
        <v>1099</v>
      </c>
      <c r="B401" s="112" t="s">
        <v>1100</v>
      </c>
      <c r="C401" s="112" t="s">
        <v>412</v>
      </c>
      <c r="D401" s="114"/>
      <c r="E401" s="114"/>
      <c r="F401" s="112" t="s">
        <v>339</v>
      </c>
      <c r="G401" s="113">
        <v>0</v>
      </c>
    </row>
    <row r="402" spans="1:7" ht="13.5" hidden="1" customHeight="1" thickBot="1">
      <c r="A402" s="112" t="s">
        <v>1101</v>
      </c>
      <c r="B402" s="112" t="s">
        <v>1102</v>
      </c>
      <c r="C402" s="112" t="s">
        <v>412</v>
      </c>
      <c r="D402" s="114"/>
      <c r="E402" s="114"/>
      <c r="F402" s="112" t="s">
        <v>339</v>
      </c>
      <c r="G402" s="113">
        <v>0</v>
      </c>
    </row>
    <row r="403" spans="1:7" ht="13.5" hidden="1" customHeight="1" thickBot="1">
      <c r="A403" s="112" t="s">
        <v>1103</v>
      </c>
      <c r="B403" s="112" t="s">
        <v>1104</v>
      </c>
      <c r="C403" s="112" t="s">
        <v>412</v>
      </c>
      <c r="D403" s="114"/>
      <c r="E403" s="114"/>
      <c r="F403" s="112" t="s">
        <v>339</v>
      </c>
      <c r="G403" s="113">
        <v>0</v>
      </c>
    </row>
    <row r="404" spans="1:7" ht="13.5" hidden="1" customHeight="1" thickBot="1">
      <c r="A404" s="112" t="s">
        <v>1105</v>
      </c>
      <c r="B404" s="112" t="s">
        <v>1106</v>
      </c>
      <c r="C404" s="112" t="s">
        <v>412</v>
      </c>
      <c r="D404" s="114"/>
      <c r="E404" s="114"/>
      <c r="F404" s="112" t="s">
        <v>339</v>
      </c>
      <c r="G404" s="113">
        <v>0</v>
      </c>
    </row>
    <row r="405" spans="1:7" ht="13.5" hidden="1" customHeight="1" thickBot="1">
      <c r="A405" s="112" t="s">
        <v>1107</v>
      </c>
      <c r="B405" s="112" t="s">
        <v>1108</v>
      </c>
      <c r="C405" s="112" t="s">
        <v>412</v>
      </c>
      <c r="D405" s="114"/>
      <c r="E405" s="114"/>
      <c r="F405" s="112" t="s">
        <v>339</v>
      </c>
      <c r="G405" s="113">
        <v>0</v>
      </c>
    </row>
    <row r="406" spans="1:7" ht="13.5" hidden="1" customHeight="1" thickBot="1">
      <c r="A406" s="112" t="s">
        <v>1109</v>
      </c>
      <c r="B406" s="112" t="s">
        <v>1110</v>
      </c>
      <c r="C406" s="112" t="s">
        <v>412</v>
      </c>
      <c r="D406" s="114"/>
      <c r="E406" s="114"/>
      <c r="F406" s="112" t="s">
        <v>339</v>
      </c>
      <c r="G406" s="113">
        <v>0</v>
      </c>
    </row>
    <row r="407" spans="1:7" ht="13.5" hidden="1" customHeight="1" thickBot="1">
      <c r="A407" s="112" t="s">
        <v>1111</v>
      </c>
      <c r="B407" s="112" t="s">
        <v>1112</v>
      </c>
      <c r="C407" s="112" t="s">
        <v>412</v>
      </c>
      <c r="D407" s="114"/>
      <c r="E407" s="114"/>
      <c r="F407" s="112" t="s">
        <v>339</v>
      </c>
      <c r="G407" s="113">
        <v>0</v>
      </c>
    </row>
    <row r="408" spans="1:7" ht="13.5" hidden="1" customHeight="1" thickBot="1">
      <c r="A408" s="112" t="s">
        <v>1113</v>
      </c>
      <c r="B408" s="112" t="s">
        <v>1114</v>
      </c>
      <c r="C408" s="112" t="s">
        <v>412</v>
      </c>
      <c r="D408" s="114"/>
      <c r="E408" s="114"/>
      <c r="F408" s="112" t="s">
        <v>339</v>
      </c>
      <c r="G408" s="113">
        <v>0</v>
      </c>
    </row>
    <row r="409" spans="1:7" ht="13.5" hidden="1" customHeight="1" thickBot="1">
      <c r="A409" s="112" t="s">
        <v>1115</v>
      </c>
      <c r="B409" s="112" t="s">
        <v>1116</v>
      </c>
      <c r="C409" s="112" t="s">
        <v>412</v>
      </c>
      <c r="D409" s="114"/>
      <c r="E409" s="114"/>
      <c r="F409" s="112" t="s">
        <v>339</v>
      </c>
      <c r="G409" s="113">
        <v>0</v>
      </c>
    </row>
    <row r="410" spans="1:7" ht="13.5" hidden="1" customHeight="1" thickBot="1">
      <c r="A410" s="112" t="s">
        <v>1117</v>
      </c>
      <c r="B410" s="112" t="s">
        <v>1118</v>
      </c>
      <c r="C410" s="112" t="s">
        <v>412</v>
      </c>
      <c r="D410" s="114"/>
      <c r="E410" s="114"/>
      <c r="F410" s="112" t="s">
        <v>339</v>
      </c>
      <c r="G410" s="113">
        <v>0</v>
      </c>
    </row>
    <row r="411" spans="1:7" ht="13.5" hidden="1" customHeight="1" thickBot="1">
      <c r="A411" s="112" t="s">
        <v>1119</v>
      </c>
      <c r="B411" s="112" t="s">
        <v>1120</v>
      </c>
      <c r="C411" s="112" t="s">
        <v>412</v>
      </c>
      <c r="D411" s="114"/>
      <c r="E411" s="114"/>
      <c r="F411" s="112" t="s">
        <v>339</v>
      </c>
      <c r="G411" s="113">
        <v>0</v>
      </c>
    </row>
    <row r="412" spans="1:7" ht="13.5" hidden="1" customHeight="1" thickBot="1">
      <c r="A412" s="112" t="s">
        <v>1121</v>
      </c>
      <c r="B412" s="112" t="s">
        <v>1122</v>
      </c>
      <c r="C412" s="112" t="s">
        <v>412</v>
      </c>
      <c r="D412" s="114"/>
      <c r="E412" s="114"/>
      <c r="F412" s="112" t="s">
        <v>339</v>
      </c>
      <c r="G412" s="113">
        <v>0</v>
      </c>
    </row>
    <row r="413" spans="1:7" ht="13.5" hidden="1" customHeight="1" thickBot="1">
      <c r="A413" s="112" t="s">
        <v>1123</v>
      </c>
      <c r="B413" s="112" t="s">
        <v>1124</v>
      </c>
      <c r="C413" s="112" t="s">
        <v>412</v>
      </c>
      <c r="D413" s="114"/>
      <c r="E413" s="114"/>
      <c r="F413" s="112" t="s">
        <v>339</v>
      </c>
      <c r="G413" s="113">
        <v>0</v>
      </c>
    </row>
    <row r="414" spans="1:7" ht="13.5" hidden="1" customHeight="1" thickBot="1">
      <c r="A414" s="112" t="s">
        <v>1125</v>
      </c>
      <c r="B414" s="112" t="s">
        <v>1126</v>
      </c>
      <c r="C414" s="112" t="s">
        <v>412</v>
      </c>
      <c r="D414" s="114"/>
      <c r="E414" s="114"/>
      <c r="F414" s="112" t="s">
        <v>339</v>
      </c>
      <c r="G414" s="113">
        <v>0</v>
      </c>
    </row>
    <row r="415" spans="1:7" ht="13.5" hidden="1" customHeight="1" thickBot="1">
      <c r="A415" s="112" t="s">
        <v>1127</v>
      </c>
      <c r="B415" s="112" t="s">
        <v>1128</v>
      </c>
      <c r="C415" s="112" t="s">
        <v>412</v>
      </c>
      <c r="D415" s="114"/>
      <c r="E415" s="114"/>
      <c r="F415" s="112" t="s">
        <v>339</v>
      </c>
      <c r="G415" s="113">
        <v>0</v>
      </c>
    </row>
    <row r="416" spans="1:7" ht="13.5" hidden="1" customHeight="1" thickBot="1">
      <c r="A416" s="112" t="s">
        <v>1129</v>
      </c>
      <c r="B416" s="112" t="s">
        <v>1130</v>
      </c>
      <c r="C416" s="112" t="s">
        <v>412</v>
      </c>
      <c r="D416" s="114"/>
      <c r="E416" s="114"/>
      <c r="F416" s="112" t="s">
        <v>339</v>
      </c>
      <c r="G416" s="113">
        <v>0</v>
      </c>
    </row>
    <row r="417" spans="1:7" ht="13.5" hidden="1" customHeight="1" thickBot="1">
      <c r="A417" s="112" t="s">
        <v>1131</v>
      </c>
      <c r="B417" s="112" t="s">
        <v>1132</v>
      </c>
      <c r="C417" s="112" t="s">
        <v>412</v>
      </c>
      <c r="D417" s="114"/>
      <c r="E417" s="114"/>
      <c r="F417" s="112" t="s">
        <v>339</v>
      </c>
      <c r="G417" s="113">
        <v>0</v>
      </c>
    </row>
    <row r="418" spans="1:7" ht="13.5" hidden="1" customHeight="1" thickBot="1">
      <c r="A418" s="112" t="s">
        <v>1133</v>
      </c>
      <c r="B418" s="112" t="s">
        <v>1134</v>
      </c>
      <c r="C418" s="112" t="s">
        <v>412</v>
      </c>
      <c r="D418" s="114"/>
      <c r="E418" s="114"/>
      <c r="F418" s="112" t="s">
        <v>339</v>
      </c>
      <c r="G418" s="113">
        <v>0</v>
      </c>
    </row>
    <row r="419" spans="1:7" ht="13.5" hidden="1" customHeight="1" thickBot="1">
      <c r="A419" s="112" t="s">
        <v>1135</v>
      </c>
      <c r="B419" s="112" t="s">
        <v>1136</v>
      </c>
      <c r="C419" s="112" t="s">
        <v>412</v>
      </c>
      <c r="D419" s="114"/>
      <c r="E419" s="114"/>
      <c r="F419" s="112" t="s">
        <v>339</v>
      </c>
      <c r="G419" s="113">
        <v>0</v>
      </c>
    </row>
    <row r="420" spans="1:7" ht="13.5" hidden="1" customHeight="1" thickBot="1">
      <c r="A420" s="112" t="s">
        <v>1137</v>
      </c>
      <c r="B420" s="112" t="s">
        <v>1138</v>
      </c>
      <c r="C420" s="112" t="s">
        <v>412</v>
      </c>
      <c r="D420" s="114"/>
      <c r="E420" s="114"/>
      <c r="F420" s="112" t="s">
        <v>339</v>
      </c>
      <c r="G420" s="113">
        <v>0</v>
      </c>
    </row>
    <row r="421" spans="1:7" ht="13.5" hidden="1" customHeight="1" thickBot="1">
      <c r="A421" s="112" t="s">
        <v>1139</v>
      </c>
      <c r="B421" s="112" t="s">
        <v>1140</v>
      </c>
      <c r="C421" s="112" t="s">
        <v>412</v>
      </c>
      <c r="D421" s="114"/>
      <c r="E421" s="114"/>
      <c r="F421" s="112" t="s">
        <v>339</v>
      </c>
      <c r="G421" s="113">
        <v>0</v>
      </c>
    </row>
    <row r="422" spans="1:7" ht="13.5" hidden="1" customHeight="1" thickBot="1">
      <c r="A422" s="112" t="s">
        <v>1141</v>
      </c>
      <c r="B422" s="112" t="s">
        <v>1142</v>
      </c>
      <c r="C422" s="112" t="s">
        <v>412</v>
      </c>
      <c r="D422" s="114"/>
      <c r="E422" s="114"/>
      <c r="F422" s="112" t="s">
        <v>339</v>
      </c>
      <c r="G422" s="113">
        <v>0</v>
      </c>
    </row>
    <row r="423" spans="1:7" ht="13.5" hidden="1" customHeight="1" thickBot="1">
      <c r="A423" s="112" t="s">
        <v>1143</v>
      </c>
      <c r="B423" s="112" t="s">
        <v>1144</v>
      </c>
      <c r="C423" s="112" t="s">
        <v>412</v>
      </c>
      <c r="D423" s="114"/>
      <c r="E423" s="114"/>
      <c r="F423" s="112" t="s">
        <v>339</v>
      </c>
      <c r="G423" s="113">
        <v>0</v>
      </c>
    </row>
    <row r="424" spans="1:7" ht="13.5" hidden="1" customHeight="1" thickBot="1">
      <c r="A424" s="112" t="s">
        <v>1145</v>
      </c>
      <c r="B424" s="112" t="s">
        <v>1146</v>
      </c>
      <c r="C424" s="112" t="s">
        <v>412</v>
      </c>
      <c r="D424" s="114"/>
      <c r="E424" s="114"/>
      <c r="F424" s="112" t="s">
        <v>339</v>
      </c>
      <c r="G424" s="113">
        <v>0</v>
      </c>
    </row>
    <row r="425" spans="1:7" ht="13.5" hidden="1" customHeight="1" thickBot="1">
      <c r="A425" s="112" t="s">
        <v>1147</v>
      </c>
      <c r="B425" s="112" t="s">
        <v>1148</v>
      </c>
      <c r="C425" s="112" t="s">
        <v>412</v>
      </c>
      <c r="D425" s="114"/>
      <c r="E425" s="114"/>
      <c r="F425" s="112" t="s">
        <v>339</v>
      </c>
      <c r="G425" s="113">
        <v>0</v>
      </c>
    </row>
    <row r="426" spans="1:7" ht="13.5" hidden="1" customHeight="1" thickBot="1">
      <c r="A426" s="112" t="s">
        <v>1149</v>
      </c>
      <c r="B426" s="112" t="s">
        <v>1150</v>
      </c>
      <c r="C426" s="112" t="s">
        <v>412</v>
      </c>
      <c r="D426" s="114"/>
      <c r="E426" s="114"/>
      <c r="F426" s="112" t="s">
        <v>339</v>
      </c>
      <c r="G426" s="113">
        <v>0</v>
      </c>
    </row>
    <row r="427" spans="1:7" ht="13.5" hidden="1" customHeight="1" thickBot="1">
      <c r="A427" s="112" t="s">
        <v>1151</v>
      </c>
      <c r="B427" s="112" t="s">
        <v>1152</v>
      </c>
      <c r="C427" s="112" t="s">
        <v>412</v>
      </c>
      <c r="D427" s="114"/>
      <c r="E427" s="114"/>
      <c r="F427" s="112" t="s">
        <v>339</v>
      </c>
      <c r="G427" s="113">
        <v>0</v>
      </c>
    </row>
    <row r="428" spans="1:7" ht="13.5" hidden="1" customHeight="1" thickBot="1">
      <c r="A428" s="112" t="s">
        <v>1153</v>
      </c>
      <c r="B428" s="112" t="s">
        <v>1154</v>
      </c>
      <c r="C428" s="112" t="s">
        <v>412</v>
      </c>
      <c r="D428" s="114"/>
      <c r="E428" s="114"/>
      <c r="F428" s="112" t="s">
        <v>339</v>
      </c>
      <c r="G428" s="113">
        <v>0</v>
      </c>
    </row>
    <row r="429" spans="1:7" ht="13.5" hidden="1" customHeight="1" thickBot="1">
      <c r="A429" s="112" t="s">
        <v>1155</v>
      </c>
      <c r="B429" s="112" t="s">
        <v>1156</v>
      </c>
      <c r="C429" s="112" t="s">
        <v>412</v>
      </c>
      <c r="D429" s="114"/>
      <c r="E429" s="114"/>
      <c r="F429" s="112" t="s">
        <v>339</v>
      </c>
      <c r="G429" s="113">
        <v>0</v>
      </c>
    </row>
    <row r="430" spans="1:7" ht="13.5" hidden="1" customHeight="1" thickBot="1">
      <c r="A430" s="112" t="s">
        <v>1157</v>
      </c>
      <c r="B430" s="112" t="s">
        <v>1158</v>
      </c>
      <c r="C430" s="112" t="s">
        <v>412</v>
      </c>
      <c r="D430" s="114"/>
      <c r="E430" s="114"/>
      <c r="F430" s="112" t="s">
        <v>339</v>
      </c>
      <c r="G430" s="113">
        <v>0</v>
      </c>
    </row>
    <row r="431" spans="1:7" ht="13.5" hidden="1" customHeight="1" thickBot="1">
      <c r="A431" s="112" t="s">
        <v>1159</v>
      </c>
      <c r="B431" s="112" t="s">
        <v>1160</v>
      </c>
      <c r="C431" s="112" t="s">
        <v>412</v>
      </c>
      <c r="D431" s="114"/>
      <c r="E431" s="114"/>
      <c r="F431" s="112" t="s">
        <v>339</v>
      </c>
      <c r="G431" s="113">
        <v>0</v>
      </c>
    </row>
    <row r="432" spans="1:7" ht="13.5" hidden="1" customHeight="1" thickBot="1">
      <c r="A432" s="112" t="s">
        <v>1161</v>
      </c>
      <c r="B432" s="112" t="s">
        <v>1162</v>
      </c>
      <c r="C432" s="112" t="s">
        <v>412</v>
      </c>
      <c r="D432" s="114"/>
      <c r="E432" s="114"/>
      <c r="F432" s="112" t="s">
        <v>339</v>
      </c>
      <c r="G432" s="113">
        <v>0</v>
      </c>
    </row>
    <row r="433" spans="1:7" ht="13.5" hidden="1" customHeight="1" thickBot="1">
      <c r="A433" s="112" t="s">
        <v>1163</v>
      </c>
      <c r="B433" s="112" t="s">
        <v>1164</v>
      </c>
      <c r="C433" s="112" t="s">
        <v>412</v>
      </c>
      <c r="D433" s="114"/>
      <c r="E433" s="114"/>
      <c r="F433" s="112" t="s">
        <v>339</v>
      </c>
      <c r="G433" s="113">
        <v>0</v>
      </c>
    </row>
    <row r="434" spans="1:7" ht="13.5" hidden="1" customHeight="1" thickBot="1">
      <c r="A434" s="112" t="s">
        <v>1165</v>
      </c>
      <c r="B434" s="112" t="s">
        <v>1166</v>
      </c>
      <c r="C434" s="112" t="s">
        <v>412</v>
      </c>
      <c r="D434" s="114"/>
      <c r="E434" s="114"/>
      <c r="F434" s="112" t="s">
        <v>339</v>
      </c>
      <c r="G434" s="113">
        <v>0</v>
      </c>
    </row>
    <row r="435" spans="1:7" ht="13.5" hidden="1" customHeight="1" thickBot="1">
      <c r="A435" s="112" t="s">
        <v>1167</v>
      </c>
      <c r="B435" s="112" t="s">
        <v>1168</v>
      </c>
      <c r="C435" s="112" t="s">
        <v>412</v>
      </c>
      <c r="D435" s="114"/>
      <c r="E435" s="114"/>
      <c r="F435" s="112" t="s">
        <v>339</v>
      </c>
      <c r="G435" s="113">
        <v>0</v>
      </c>
    </row>
    <row r="436" spans="1:7" ht="13.5" hidden="1" customHeight="1" thickBot="1">
      <c r="A436" s="112" t="s">
        <v>1169</v>
      </c>
      <c r="B436" s="112" t="s">
        <v>1170</v>
      </c>
      <c r="C436" s="112" t="s">
        <v>412</v>
      </c>
      <c r="D436" s="114"/>
      <c r="E436" s="114"/>
      <c r="F436" s="112" t="s">
        <v>339</v>
      </c>
      <c r="G436" s="113">
        <v>0</v>
      </c>
    </row>
    <row r="437" spans="1:7" ht="13.5" hidden="1" customHeight="1" thickBot="1">
      <c r="A437" s="112" t="s">
        <v>1171</v>
      </c>
      <c r="B437" s="112" t="s">
        <v>1172</v>
      </c>
      <c r="C437" s="112" t="s">
        <v>412</v>
      </c>
      <c r="D437" s="114"/>
      <c r="E437" s="114"/>
      <c r="F437" s="112" t="s">
        <v>339</v>
      </c>
      <c r="G437" s="113">
        <v>0</v>
      </c>
    </row>
    <row r="438" spans="1:7" ht="13.5" hidden="1" customHeight="1" thickBot="1">
      <c r="A438" s="112" t="s">
        <v>1173</v>
      </c>
      <c r="B438" s="112" t="s">
        <v>1174</v>
      </c>
      <c r="C438" s="112" t="s">
        <v>412</v>
      </c>
      <c r="D438" s="114"/>
      <c r="E438" s="114"/>
      <c r="F438" s="112" t="s">
        <v>339</v>
      </c>
      <c r="G438" s="113">
        <v>0</v>
      </c>
    </row>
    <row r="439" spans="1:7" ht="13.5" hidden="1" customHeight="1" thickBot="1">
      <c r="A439" s="112" t="s">
        <v>1175</v>
      </c>
      <c r="B439" s="112" t="s">
        <v>1176</v>
      </c>
      <c r="C439" s="112" t="s">
        <v>412</v>
      </c>
      <c r="D439" s="114"/>
      <c r="E439" s="114"/>
      <c r="F439" s="112" t="s">
        <v>339</v>
      </c>
      <c r="G439" s="113">
        <v>0</v>
      </c>
    </row>
    <row r="440" spans="1:7" ht="13.5" hidden="1" customHeight="1" thickBot="1">
      <c r="A440" s="112" t="s">
        <v>1177</v>
      </c>
      <c r="B440" s="112" t="s">
        <v>1178</v>
      </c>
      <c r="C440" s="112" t="s">
        <v>412</v>
      </c>
      <c r="D440" s="114"/>
      <c r="E440" s="114"/>
      <c r="F440" s="112" t="s">
        <v>339</v>
      </c>
      <c r="G440" s="113">
        <v>0</v>
      </c>
    </row>
    <row r="441" spans="1:7" ht="13.5" hidden="1" customHeight="1" thickBot="1">
      <c r="A441" s="112" t="s">
        <v>1179</v>
      </c>
      <c r="B441" s="112" t="s">
        <v>1180</v>
      </c>
      <c r="C441" s="112" t="s">
        <v>412</v>
      </c>
      <c r="D441" s="114"/>
      <c r="E441" s="114"/>
      <c r="F441" s="112" t="s">
        <v>339</v>
      </c>
      <c r="G441" s="113">
        <v>0</v>
      </c>
    </row>
    <row r="442" spans="1:7" ht="13.5" hidden="1" customHeight="1" thickBot="1">
      <c r="A442" s="112" t="s">
        <v>1181</v>
      </c>
      <c r="B442" s="112" t="s">
        <v>1182</v>
      </c>
      <c r="C442" s="112" t="s">
        <v>412</v>
      </c>
      <c r="D442" s="114"/>
      <c r="E442" s="114"/>
      <c r="F442" s="112" t="s">
        <v>339</v>
      </c>
      <c r="G442" s="113">
        <v>0</v>
      </c>
    </row>
    <row r="443" spans="1:7" ht="13.5" hidden="1" customHeight="1" thickBot="1">
      <c r="A443" s="112" t="s">
        <v>1183</v>
      </c>
      <c r="B443" s="112" t="s">
        <v>1184</v>
      </c>
      <c r="C443" s="112" t="s">
        <v>412</v>
      </c>
      <c r="D443" s="114"/>
      <c r="E443" s="114"/>
      <c r="F443" s="112" t="s">
        <v>339</v>
      </c>
      <c r="G443" s="113">
        <v>0</v>
      </c>
    </row>
    <row r="444" spans="1:7" ht="13.5" hidden="1" customHeight="1" thickBot="1">
      <c r="A444" s="112" t="s">
        <v>1458</v>
      </c>
      <c r="B444" s="112" t="s">
        <v>1459</v>
      </c>
      <c r="C444" s="112" t="s">
        <v>412</v>
      </c>
      <c r="D444" s="114"/>
      <c r="E444" s="114"/>
      <c r="F444" s="112" t="s">
        <v>339</v>
      </c>
      <c r="G444" s="113">
        <v>0</v>
      </c>
    </row>
    <row r="445" spans="1:7" ht="13.5" hidden="1" customHeight="1" thickBot="1">
      <c r="A445" s="112" t="s">
        <v>1460</v>
      </c>
      <c r="B445" s="112" t="s">
        <v>1461</v>
      </c>
      <c r="C445" s="112" t="s">
        <v>412</v>
      </c>
      <c r="D445" s="114"/>
      <c r="E445" s="114"/>
      <c r="F445" s="112" t="s">
        <v>339</v>
      </c>
      <c r="G445" s="113">
        <v>0</v>
      </c>
    </row>
    <row r="446" spans="1:7" ht="13.5" hidden="1" customHeight="1" thickBot="1">
      <c r="A446" s="112" t="s">
        <v>1185</v>
      </c>
      <c r="B446" s="112" t="s">
        <v>1186</v>
      </c>
      <c r="C446" s="112" t="s">
        <v>412</v>
      </c>
      <c r="D446" s="114"/>
      <c r="E446" s="114"/>
      <c r="F446" s="112" t="s">
        <v>339</v>
      </c>
      <c r="G446" s="113">
        <v>0</v>
      </c>
    </row>
    <row r="447" spans="1:7" ht="12.75" hidden="1" customHeight="1">
      <c r="A447" s="112" t="s">
        <v>1462</v>
      </c>
      <c r="B447" s="112" t="s">
        <v>1463</v>
      </c>
      <c r="C447" s="112" t="s">
        <v>412</v>
      </c>
      <c r="D447" s="114"/>
      <c r="E447" s="114"/>
      <c r="F447" s="112" t="s">
        <v>339</v>
      </c>
      <c r="G447" s="113">
        <v>0</v>
      </c>
    </row>
    <row r="448" spans="1:7" ht="12.75" hidden="1" customHeight="1">
      <c r="A448" s="112" t="s">
        <v>1464</v>
      </c>
      <c r="B448" s="112" t="s">
        <v>1465</v>
      </c>
      <c r="C448" s="112" t="s">
        <v>412</v>
      </c>
      <c r="D448" s="114"/>
      <c r="E448" s="114"/>
      <c r="F448" s="112" t="s">
        <v>339</v>
      </c>
      <c r="G448" s="113">
        <v>0</v>
      </c>
    </row>
    <row r="449" spans="1:7" ht="12.75" hidden="1" customHeight="1">
      <c r="A449" s="112" t="s">
        <v>1187</v>
      </c>
      <c r="B449" s="112" t="s">
        <v>1188</v>
      </c>
      <c r="C449" s="112" t="s">
        <v>412</v>
      </c>
      <c r="D449" s="114"/>
      <c r="E449" s="114"/>
      <c r="F449" s="112" t="s">
        <v>339</v>
      </c>
      <c r="G449" s="113">
        <v>0</v>
      </c>
    </row>
    <row r="450" spans="1:7" ht="12.75" hidden="1" customHeight="1">
      <c r="A450" s="112" t="s">
        <v>1189</v>
      </c>
      <c r="B450" s="112" t="s">
        <v>1190</v>
      </c>
      <c r="C450" s="112" t="s">
        <v>412</v>
      </c>
      <c r="D450" s="114"/>
      <c r="E450" s="114"/>
      <c r="F450" s="112" t="s">
        <v>339</v>
      </c>
      <c r="G450" s="113">
        <v>0</v>
      </c>
    </row>
    <row r="451" spans="1:7" ht="12.75" hidden="1" customHeight="1">
      <c r="A451" s="112" t="s">
        <v>1191</v>
      </c>
      <c r="B451" s="112" t="s">
        <v>1192</v>
      </c>
      <c r="C451" s="112" t="s">
        <v>412</v>
      </c>
      <c r="D451" s="114"/>
      <c r="E451" s="114"/>
      <c r="F451" s="112" t="s">
        <v>339</v>
      </c>
      <c r="G451" s="113">
        <v>0</v>
      </c>
    </row>
    <row r="452" spans="1:7" ht="12.75" hidden="1" customHeight="1">
      <c r="A452" s="112" t="s">
        <v>1193</v>
      </c>
      <c r="B452" s="112" t="s">
        <v>1194</v>
      </c>
      <c r="C452" s="112" t="s">
        <v>412</v>
      </c>
      <c r="D452" s="114"/>
      <c r="E452" s="114"/>
      <c r="F452" s="112" t="s">
        <v>339</v>
      </c>
      <c r="G452" s="113">
        <v>0</v>
      </c>
    </row>
    <row r="453" spans="1:7" ht="12.75" hidden="1" customHeight="1">
      <c r="A453" s="112" t="s">
        <v>1195</v>
      </c>
      <c r="B453" s="112" t="s">
        <v>1196</v>
      </c>
      <c r="C453" s="112" t="s">
        <v>412</v>
      </c>
      <c r="D453" s="114"/>
      <c r="E453" s="114"/>
      <c r="F453" s="112" t="s">
        <v>339</v>
      </c>
      <c r="G453" s="113">
        <v>0</v>
      </c>
    </row>
    <row r="454" spans="1:7" ht="12.75" hidden="1" customHeight="1">
      <c r="A454" s="112" t="s">
        <v>1197</v>
      </c>
      <c r="B454" s="112" t="s">
        <v>1198</v>
      </c>
      <c r="C454" s="112" t="s">
        <v>412</v>
      </c>
      <c r="D454" s="114"/>
      <c r="E454" s="114"/>
      <c r="F454" s="112" t="s">
        <v>339</v>
      </c>
      <c r="G454" s="113">
        <v>0</v>
      </c>
    </row>
    <row r="455" spans="1:7" ht="12.75" hidden="1" customHeight="1">
      <c r="A455" s="112" t="s">
        <v>1199</v>
      </c>
      <c r="B455" s="112" t="s">
        <v>1200</v>
      </c>
      <c r="C455" s="112" t="s">
        <v>412</v>
      </c>
      <c r="D455" s="114"/>
      <c r="E455" s="114"/>
      <c r="F455" s="112" t="s">
        <v>339</v>
      </c>
      <c r="G455" s="113">
        <v>0</v>
      </c>
    </row>
    <row r="456" spans="1:7" ht="12.75" hidden="1" customHeight="1">
      <c r="A456" s="112" t="s">
        <v>1201</v>
      </c>
      <c r="B456" s="112" t="s">
        <v>1202</v>
      </c>
      <c r="C456" s="112" t="s">
        <v>412</v>
      </c>
      <c r="D456" s="114"/>
      <c r="E456" s="114"/>
      <c r="F456" s="112" t="s">
        <v>339</v>
      </c>
      <c r="G456" s="113">
        <v>0</v>
      </c>
    </row>
    <row r="457" spans="1:7" ht="12.75" hidden="1" customHeight="1">
      <c r="A457" s="112" t="s">
        <v>1203</v>
      </c>
      <c r="B457" s="112" t="s">
        <v>1204</v>
      </c>
      <c r="C457" s="112" t="s">
        <v>412</v>
      </c>
      <c r="D457" s="114"/>
      <c r="E457" s="114"/>
      <c r="F457" s="112" t="s">
        <v>339</v>
      </c>
      <c r="G457" s="113">
        <v>0</v>
      </c>
    </row>
    <row r="458" spans="1:7" ht="12.75" hidden="1" customHeight="1">
      <c r="A458" s="112" t="s">
        <v>1205</v>
      </c>
      <c r="B458" s="112" t="s">
        <v>1206</v>
      </c>
      <c r="C458" s="112" t="s">
        <v>412</v>
      </c>
      <c r="D458" s="114"/>
      <c r="E458" s="114"/>
      <c r="F458" s="112" t="s">
        <v>339</v>
      </c>
      <c r="G458" s="113">
        <v>0</v>
      </c>
    </row>
    <row r="459" spans="1:7" ht="12.75" hidden="1" customHeight="1">
      <c r="A459" s="112" t="s">
        <v>1207</v>
      </c>
      <c r="B459" s="112" t="s">
        <v>1208</v>
      </c>
      <c r="C459" s="112" t="s">
        <v>412</v>
      </c>
      <c r="D459" s="114"/>
      <c r="E459" s="114"/>
      <c r="F459" s="112" t="s">
        <v>339</v>
      </c>
      <c r="G459" s="113">
        <v>0</v>
      </c>
    </row>
    <row r="460" spans="1:7" ht="12.75" hidden="1" customHeight="1">
      <c r="A460" s="112" t="s">
        <v>91</v>
      </c>
      <c r="B460" s="112" t="s">
        <v>92</v>
      </c>
      <c r="C460" s="112" t="s">
        <v>1209</v>
      </c>
      <c r="D460" s="114"/>
      <c r="E460" s="114"/>
      <c r="F460" s="112" t="s">
        <v>339</v>
      </c>
      <c r="G460" s="113">
        <v>-829240.36</v>
      </c>
    </row>
    <row r="461" spans="1:7" ht="12.75" hidden="1" customHeight="1">
      <c r="A461" s="112" t="s">
        <v>93</v>
      </c>
      <c r="B461" s="112" t="s">
        <v>94</v>
      </c>
      <c r="C461" s="112" t="s">
        <v>1209</v>
      </c>
      <c r="D461" s="114"/>
      <c r="E461" s="114"/>
      <c r="F461" s="112" t="s">
        <v>339</v>
      </c>
      <c r="G461" s="113">
        <v>-90016.65</v>
      </c>
    </row>
    <row r="462" spans="1:7" ht="12.75" hidden="1" customHeight="1">
      <c r="A462" s="112" t="s">
        <v>95</v>
      </c>
      <c r="B462" s="112" t="s">
        <v>96</v>
      </c>
      <c r="C462" s="112" t="s">
        <v>40</v>
      </c>
      <c r="D462" s="114"/>
      <c r="E462" s="114"/>
      <c r="F462" s="112" t="s">
        <v>339</v>
      </c>
      <c r="G462" s="113">
        <v>-116185.01</v>
      </c>
    </row>
    <row r="463" spans="1:7" ht="12.75" hidden="1" customHeight="1" thickBot="1">
      <c r="A463" s="112" t="s">
        <v>97</v>
      </c>
      <c r="B463" s="112" t="s">
        <v>98</v>
      </c>
      <c r="C463" s="112" t="s">
        <v>42</v>
      </c>
      <c r="D463" s="114"/>
      <c r="E463" s="114"/>
      <c r="F463" s="112" t="s">
        <v>471</v>
      </c>
      <c r="G463" s="113">
        <v>-24195.64</v>
      </c>
    </row>
    <row r="464" spans="1:7" ht="12.75" hidden="1" customHeight="1" thickBot="1">
      <c r="A464" s="112" t="s">
        <v>97</v>
      </c>
      <c r="B464" s="112" t="s">
        <v>98</v>
      </c>
      <c r="C464" s="112" t="s">
        <v>42</v>
      </c>
      <c r="D464" s="114"/>
      <c r="E464" s="114"/>
      <c r="F464" s="112" t="s">
        <v>339</v>
      </c>
      <c r="G464" s="113">
        <v>-217812.84</v>
      </c>
    </row>
    <row r="465" spans="1:7" ht="12.75" hidden="1" customHeight="1" thickBot="1">
      <c r="A465" s="112" t="s">
        <v>99</v>
      </c>
      <c r="B465" s="112" t="s">
        <v>100</v>
      </c>
      <c r="C465" s="112" t="s">
        <v>1210</v>
      </c>
      <c r="D465" s="114"/>
      <c r="E465" s="114"/>
      <c r="F465" s="112" t="s">
        <v>339</v>
      </c>
      <c r="G465" s="113">
        <v>0</v>
      </c>
    </row>
    <row r="466" spans="1:7" ht="12.75" hidden="1" customHeight="1" thickBot="1">
      <c r="A466" s="112" t="s">
        <v>101</v>
      </c>
      <c r="B466" s="112" t="s">
        <v>102</v>
      </c>
      <c r="C466" s="112" t="s">
        <v>1210</v>
      </c>
      <c r="D466" s="114"/>
      <c r="E466" s="114"/>
      <c r="F466" s="112" t="s">
        <v>339</v>
      </c>
      <c r="G466" s="113">
        <v>-0.01</v>
      </c>
    </row>
    <row r="467" spans="1:7" ht="12.75" hidden="1" customHeight="1" thickBot="1">
      <c r="A467" s="112" t="s">
        <v>1211</v>
      </c>
      <c r="B467" s="112" t="s">
        <v>1212</v>
      </c>
      <c r="C467" s="112" t="s">
        <v>1210</v>
      </c>
      <c r="D467" s="114"/>
      <c r="E467" s="114"/>
      <c r="F467" s="112" t="s">
        <v>339</v>
      </c>
      <c r="G467" s="113">
        <v>0</v>
      </c>
    </row>
    <row r="468" spans="1:7" ht="12.75" hidden="1" customHeight="1" thickBot="1">
      <c r="A468" s="112" t="s">
        <v>103</v>
      </c>
      <c r="B468" s="112" t="s">
        <v>104</v>
      </c>
      <c r="C468" s="112" t="s">
        <v>1213</v>
      </c>
      <c r="D468" s="114"/>
      <c r="E468" s="114"/>
      <c r="F468" s="112" t="s">
        <v>339</v>
      </c>
      <c r="G468" s="113">
        <v>0</v>
      </c>
    </row>
    <row r="469" spans="1:7" ht="12.75" hidden="1" customHeight="1" thickBot="1">
      <c r="A469" s="112" t="s">
        <v>105</v>
      </c>
      <c r="B469" s="112" t="s">
        <v>106</v>
      </c>
      <c r="C469" s="112" t="s">
        <v>1213</v>
      </c>
      <c r="D469" s="114"/>
      <c r="E469" s="114"/>
      <c r="F469" s="112" t="s">
        <v>339</v>
      </c>
      <c r="G469" s="113">
        <v>0</v>
      </c>
    </row>
    <row r="470" spans="1:7" ht="12.75" hidden="1" customHeight="1" thickBot="1">
      <c r="A470" s="112" t="s">
        <v>1214</v>
      </c>
      <c r="B470" s="112" t="s">
        <v>1215</v>
      </c>
      <c r="C470" s="112" t="s">
        <v>1213</v>
      </c>
      <c r="D470" s="114"/>
      <c r="E470" s="114"/>
      <c r="F470" s="112" t="s">
        <v>339</v>
      </c>
      <c r="G470" s="113">
        <v>0</v>
      </c>
    </row>
    <row r="471" spans="1:7" ht="12.75" hidden="1" customHeight="1" thickBot="1">
      <c r="A471" s="112" t="s">
        <v>1216</v>
      </c>
      <c r="B471" s="112" t="s">
        <v>1217</v>
      </c>
      <c r="C471" s="112" t="s">
        <v>1213</v>
      </c>
      <c r="D471" s="114"/>
      <c r="E471" s="114"/>
      <c r="F471" s="112" t="s">
        <v>339</v>
      </c>
      <c r="G471" s="113">
        <v>0</v>
      </c>
    </row>
    <row r="472" spans="1:7" ht="12.75" hidden="1" customHeight="1" thickBot="1">
      <c r="A472" s="112" t="s">
        <v>1466</v>
      </c>
      <c r="B472" s="112" t="s">
        <v>1467</v>
      </c>
      <c r="C472" s="112" t="s">
        <v>1210</v>
      </c>
      <c r="D472" s="114"/>
      <c r="E472" s="114"/>
      <c r="F472" s="112" t="s">
        <v>339</v>
      </c>
      <c r="G472" s="113">
        <v>0</v>
      </c>
    </row>
    <row r="473" spans="1:7" ht="12.75" hidden="1" customHeight="1" thickBot="1">
      <c r="A473" s="112" t="s">
        <v>1218</v>
      </c>
      <c r="B473" s="112" t="s">
        <v>1219</v>
      </c>
      <c r="C473" s="112" t="s">
        <v>1210</v>
      </c>
      <c r="D473" s="114"/>
      <c r="E473" s="114"/>
      <c r="F473" s="112" t="s">
        <v>339</v>
      </c>
      <c r="G473" s="113">
        <v>0</v>
      </c>
    </row>
    <row r="474" spans="1:7" ht="12.75" hidden="1" customHeight="1" thickBot="1">
      <c r="A474" s="112" t="s">
        <v>265</v>
      </c>
      <c r="B474" s="112" t="s">
        <v>266</v>
      </c>
      <c r="C474" s="112" t="s">
        <v>1213</v>
      </c>
      <c r="D474" s="114"/>
      <c r="E474" s="114"/>
      <c r="F474" s="112" t="s">
        <v>339</v>
      </c>
      <c r="G474" s="113">
        <v>0</v>
      </c>
    </row>
    <row r="475" spans="1:7" ht="12.75" hidden="1" customHeight="1" thickBot="1">
      <c r="A475" s="112" t="s">
        <v>1468</v>
      </c>
      <c r="B475" s="112" t="s">
        <v>1469</v>
      </c>
      <c r="C475" s="112" t="s">
        <v>1213</v>
      </c>
      <c r="D475" s="114"/>
      <c r="E475" s="114"/>
      <c r="F475" s="112" t="s">
        <v>339</v>
      </c>
      <c r="G475" s="113">
        <v>0</v>
      </c>
    </row>
    <row r="476" spans="1:7" ht="12.75" hidden="1" customHeight="1" thickBot="1">
      <c r="A476" s="112" t="s">
        <v>1220</v>
      </c>
      <c r="B476" s="112" t="s">
        <v>1221</v>
      </c>
      <c r="C476" s="112" t="s">
        <v>1213</v>
      </c>
      <c r="D476" s="114"/>
      <c r="E476" s="114"/>
      <c r="F476" s="112" t="s">
        <v>339</v>
      </c>
      <c r="G476" s="113">
        <v>0</v>
      </c>
    </row>
    <row r="477" spans="1:7" ht="12.75" hidden="1" customHeight="1" thickBot="1">
      <c r="A477" s="112" t="s">
        <v>1222</v>
      </c>
      <c r="B477" s="112" t="s">
        <v>1223</v>
      </c>
      <c r="C477" s="112" t="s">
        <v>1213</v>
      </c>
      <c r="D477" s="114"/>
      <c r="E477" s="114"/>
      <c r="F477" s="112" t="s">
        <v>339</v>
      </c>
      <c r="G477" s="113">
        <v>0</v>
      </c>
    </row>
    <row r="478" spans="1:7" ht="12.75" hidden="1" customHeight="1" thickBot="1">
      <c r="A478" s="112" t="s">
        <v>107</v>
      </c>
      <c r="B478" s="112" t="s">
        <v>108</v>
      </c>
      <c r="C478" s="112" t="s">
        <v>1213</v>
      </c>
      <c r="D478" s="114"/>
      <c r="E478" s="114"/>
      <c r="F478" s="112" t="s">
        <v>339</v>
      </c>
      <c r="G478" s="113">
        <v>0</v>
      </c>
    </row>
    <row r="479" spans="1:7" ht="12.75" hidden="1" customHeight="1" thickBot="1">
      <c r="A479" s="112" t="s">
        <v>1470</v>
      </c>
      <c r="B479" s="112" t="s">
        <v>1471</v>
      </c>
      <c r="C479" s="112" t="s">
        <v>1213</v>
      </c>
      <c r="D479" s="114"/>
      <c r="E479" s="114"/>
      <c r="F479" s="112" t="s">
        <v>339</v>
      </c>
      <c r="G479" s="113">
        <v>0</v>
      </c>
    </row>
    <row r="480" spans="1:7" ht="12.75" hidden="1" customHeight="1" thickBot="1">
      <c r="A480" s="112" t="s">
        <v>109</v>
      </c>
      <c r="B480" s="112" t="s">
        <v>110</v>
      </c>
      <c r="C480" s="112" t="s">
        <v>1209</v>
      </c>
      <c r="D480" s="114"/>
      <c r="E480" s="114"/>
      <c r="F480" s="112" t="s">
        <v>339</v>
      </c>
      <c r="G480" s="113">
        <v>0</v>
      </c>
    </row>
    <row r="481" spans="1:7" ht="12.75" hidden="1" customHeight="1" thickBot="1">
      <c r="A481" s="112" t="s">
        <v>111</v>
      </c>
      <c r="B481" s="112" t="s">
        <v>112</v>
      </c>
      <c r="C481" s="112" t="s">
        <v>1209</v>
      </c>
      <c r="D481" s="114"/>
      <c r="E481" s="114"/>
      <c r="F481" s="112" t="s">
        <v>339</v>
      </c>
      <c r="G481" s="113">
        <v>-24974.85</v>
      </c>
    </row>
    <row r="482" spans="1:7" ht="12.75" hidden="1" customHeight="1" thickBot="1">
      <c r="A482" s="112" t="s">
        <v>113</v>
      </c>
      <c r="B482" s="112" t="s">
        <v>114</v>
      </c>
      <c r="C482" s="112" t="s">
        <v>40</v>
      </c>
      <c r="D482" s="114"/>
      <c r="E482" s="114"/>
      <c r="F482" s="112" t="s">
        <v>339</v>
      </c>
      <c r="G482" s="113">
        <v>-26440.07</v>
      </c>
    </row>
    <row r="483" spans="1:7" ht="12.75" hidden="1" customHeight="1" thickBot="1">
      <c r="A483" s="112" t="s">
        <v>115</v>
      </c>
      <c r="B483" s="112" t="s">
        <v>116</v>
      </c>
      <c r="C483" s="112" t="s">
        <v>1210</v>
      </c>
      <c r="D483" s="114"/>
      <c r="E483" s="114"/>
      <c r="F483" s="112" t="s">
        <v>339</v>
      </c>
      <c r="G483" s="113">
        <v>0</v>
      </c>
    </row>
    <row r="484" spans="1:7" ht="12.75" hidden="1" customHeight="1" thickBot="1">
      <c r="A484" s="112" t="s">
        <v>117</v>
      </c>
      <c r="B484" s="112" t="s">
        <v>118</v>
      </c>
      <c r="C484" s="112" t="s">
        <v>1210</v>
      </c>
      <c r="D484" s="114"/>
      <c r="E484" s="114"/>
      <c r="F484" s="112" t="s">
        <v>339</v>
      </c>
      <c r="G484" s="113">
        <v>0</v>
      </c>
    </row>
    <row r="485" spans="1:7" ht="12.75" hidden="1" customHeight="1" thickBot="1">
      <c r="A485" s="112" t="s">
        <v>119</v>
      </c>
      <c r="B485" s="112" t="s">
        <v>120</v>
      </c>
      <c r="C485" s="112" t="s">
        <v>1213</v>
      </c>
      <c r="D485" s="114"/>
      <c r="E485" s="114"/>
      <c r="F485" s="112" t="s">
        <v>339</v>
      </c>
      <c r="G485" s="113">
        <v>0</v>
      </c>
    </row>
    <row r="486" spans="1:7" ht="12.75" hidden="1" customHeight="1" thickBot="1">
      <c r="A486" s="112" t="s">
        <v>121</v>
      </c>
      <c r="B486" s="112" t="s">
        <v>122</v>
      </c>
      <c r="C486" s="112" t="s">
        <v>1213</v>
      </c>
      <c r="D486" s="114"/>
      <c r="E486" s="114"/>
      <c r="F486" s="112" t="s">
        <v>339</v>
      </c>
      <c r="G486" s="113">
        <v>0</v>
      </c>
    </row>
    <row r="487" spans="1:7" ht="12.75" hidden="1" customHeight="1" thickBot="1">
      <c r="A487" s="112" t="s">
        <v>1224</v>
      </c>
      <c r="B487" s="112" t="s">
        <v>1225</v>
      </c>
      <c r="C487" s="112" t="s">
        <v>1213</v>
      </c>
      <c r="D487" s="114"/>
      <c r="E487" s="114"/>
      <c r="F487" s="112" t="s">
        <v>339</v>
      </c>
      <c r="G487" s="113">
        <v>0</v>
      </c>
    </row>
    <row r="488" spans="1:7" ht="12.75" hidden="1" customHeight="1" thickBot="1">
      <c r="A488" s="112" t="s">
        <v>1472</v>
      </c>
      <c r="B488" s="112" t="s">
        <v>1473</v>
      </c>
      <c r="C488" s="112" t="s">
        <v>1213</v>
      </c>
      <c r="D488" s="114"/>
      <c r="E488" s="114"/>
      <c r="F488" s="112" t="s">
        <v>339</v>
      </c>
      <c r="G488" s="113">
        <v>0</v>
      </c>
    </row>
    <row r="489" spans="1:7" ht="12.75" hidden="1" customHeight="1" thickBot="1">
      <c r="A489" s="112" t="s">
        <v>1226</v>
      </c>
      <c r="B489" s="112" t="s">
        <v>1227</v>
      </c>
      <c r="C489" s="112" t="s">
        <v>1210</v>
      </c>
      <c r="D489" s="114"/>
      <c r="E489" s="114"/>
      <c r="F489" s="112" t="s">
        <v>339</v>
      </c>
      <c r="G489" s="113">
        <v>0</v>
      </c>
    </row>
    <row r="490" spans="1:7" ht="12.75" hidden="1" customHeight="1" thickBot="1">
      <c r="A490" s="112" t="s">
        <v>1228</v>
      </c>
      <c r="B490" s="112" t="s">
        <v>1229</v>
      </c>
      <c r="C490" s="112" t="s">
        <v>1210</v>
      </c>
      <c r="D490" s="114"/>
      <c r="E490" s="114"/>
      <c r="F490" s="112" t="s">
        <v>339</v>
      </c>
      <c r="G490" s="113">
        <v>0</v>
      </c>
    </row>
    <row r="491" spans="1:7" ht="12.75" hidden="1" customHeight="1" thickBot="1">
      <c r="A491" s="112" t="s">
        <v>123</v>
      </c>
      <c r="B491" s="112" t="s">
        <v>124</v>
      </c>
      <c r="C491" s="112" t="s">
        <v>1210</v>
      </c>
      <c r="D491" s="114"/>
      <c r="E491" s="114"/>
      <c r="F491" s="112" t="s">
        <v>339</v>
      </c>
      <c r="G491" s="113">
        <v>0</v>
      </c>
    </row>
    <row r="492" spans="1:7" ht="12.75" hidden="1" customHeight="1" thickBot="1">
      <c r="A492" s="112" t="s">
        <v>125</v>
      </c>
      <c r="B492" s="112" t="s">
        <v>126</v>
      </c>
      <c r="C492" s="112" t="s">
        <v>1210</v>
      </c>
      <c r="D492" s="114"/>
      <c r="E492" s="114"/>
      <c r="F492" s="112" t="s">
        <v>339</v>
      </c>
      <c r="G492" s="113">
        <v>0</v>
      </c>
    </row>
    <row r="493" spans="1:7" ht="12.75" hidden="1" customHeight="1" thickBot="1">
      <c r="A493" s="112" t="s">
        <v>127</v>
      </c>
      <c r="B493" s="112" t="s">
        <v>128</v>
      </c>
      <c r="C493" s="112" t="s">
        <v>1210</v>
      </c>
      <c r="D493" s="114"/>
      <c r="E493" s="114"/>
      <c r="F493" s="112" t="s">
        <v>339</v>
      </c>
      <c r="G493" s="113">
        <v>0</v>
      </c>
    </row>
    <row r="494" spans="1:7" ht="12.75" hidden="1" customHeight="1" thickBot="1">
      <c r="A494" s="112" t="s">
        <v>129</v>
      </c>
      <c r="B494" s="112" t="s">
        <v>130</v>
      </c>
      <c r="C494" s="112" t="s">
        <v>1210</v>
      </c>
      <c r="D494" s="114"/>
      <c r="E494" s="114"/>
      <c r="F494" s="112" t="s">
        <v>339</v>
      </c>
      <c r="G494" s="113">
        <v>0</v>
      </c>
    </row>
    <row r="495" spans="1:7" ht="12.75" hidden="1" customHeight="1" thickBot="1">
      <c r="A495" s="112" t="s">
        <v>1230</v>
      </c>
      <c r="B495" s="112" t="s">
        <v>1231</v>
      </c>
      <c r="C495" s="112" t="s">
        <v>1210</v>
      </c>
      <c r="D495" s="114"/>
      <c r="E495" s="114"/>
      <c r="F495" s="112" t="s">
        <v>339</v>
      </c>
      <c r="G495" s="113">
        <v>0</v>
      </c>
    </row>
    <row r="496" spans="1:7" ht="12.75" hidden="1" customHeight="1" thickBot="1">
      <c r="A496" s="112" t="s">
        <v>1232</v>
      </c>
      <c r="B496" s="112" t="s">
        <v>1233</v>
      </c>
      <c r="C496" s="112" t="s">
        <v>1210</v>
      </c>
      <c r="D496" s="114"/>
      <c r="E496" s="114"/>
      <c r="F496" s="112" t="s">
        <v>339</v>
      </c>
      <c r="G496" s="113">
        <v>0</v>
      </c>
    </row>
    <row r="497" spans="1:7" ht="12.75" hidden="1" customHeight="1" thickBot="1">
      <c r="A497" s="112" t="s">
        <v>1234</v>
      </c>
      <c r="B497" s="112" t="s">
        <v>1235</v>
      </c>
      <c r="C497" s="112" t="s">
        <v>1210</v>
      </c>
      <c r="D497" s="114"/>
      <c r="E497" s="114"/>
      <c r="F497" s="112" t="s">
        <v>339</v>
      </c>
      <c r="G497" s="113">
        <v>0</v>
      </c>
    </row>
    <row r="498" spans="1:7" ht="12.75" hidden="1" customHeight="1" thickBot="1">
      <c r="A498" s="112" t="s">
        <v>131</v>
      </c>
      <c r="B498" s="112" t="s">
        <v>132</v>
      </c>
      <c r="C498" s="112" t="s">
        <v>1210</v>
      </c>
      <c r="D498" s="114"/>
      <c r="E498" s="114"/>
      <c r="F498" s="112" t="s">
        <v>339</v>
      </c>
      <c r="G498" s="113">
        <v>0</v>
      </c>
    </row>
    <row r="499" spans="1:7" ht="12.75" hidden="1" customHeight="1" thickBot="1">
      <c r="A499" s="112" t="s">
        <v>133</v>
      </c>
      <c r="B499" s="112" t="s">
        <v>134</v>
      </c>
      <c r="C499" s="112" t="s">
        <v>1210</v>
      </c>
      <c r="D499" s="114"/>
      <c r="E499" s="114"/>
      <c r="F499" s="112" t="s">
        <v>339</v>
      </c>
      <c r="G499" s="113">
        <v>0</v>
      </c>
    </row>
    <row r="500" spans="1:7" ht="12.75" hidden="1" customHeight="1" thickBot="1">
      <c r="A500" s="112" t="s">
        <v>135</v>
      </c>
      <c r="B500" s="112" t="s">
        <v>136</v>
      </c>
      <c r="C500" s="112" t="s">
        <v>1210</v>
      </c>
      <c r="D500" s="114"/>
      <c r="E500" s="114"/>
      <c r="F500" s="112" t="s">
        <v>339</v>
      </c>
      <c r="G500" s="113">
        <v>0</v>
      </c>
    </row>
    <row r="501" spans="1:7" ht="12.75" hidden="1" customHeight="1" thickBot="1">
      <c r="A501" s="112" t="s">
        <v>1236</v>
      </c>
      <c r="B501" s="112" t="s">
        <v>1237</v>
      </c>
      <c r="C501" s="112" t="s">
        <v>1210</v>
      </c>
      <c r="D501" s="114"/>
      <c r="E501" s="114"/>
      <c r="F501" s="112" t="s">
        <v>339</v>
      </c>
      <c r="G501" s="113">
        <v>0</v>
      </c>
    </row>
    <row r="502" spans="1:7" ht="12.75" hidden="1" customHeight="1" thickBot="1">
      <c r="A502" s="112" t="s">
        <v>267</v>
      </c>
      <c r="B502" s="112" t="s">
        <v>268</v>
      </c>
      <c r="C502" s="112" t="s">
        <v>1210</v>
      </c>
      <c r="D502" s="114"/>
      <c r="E502" s="114"/>
      <c r="F502" s="112" t="s">
        <v>339</v>
      </c>
      <c r="G502" s="113">
        <v>0</v>
      </c>
    </row>
    <row r="503" spans="1:7" ht="12.75" hidden="1" customHeight="1" thickBot="1">
      <c r="A503" s="112" t="s">
        <v>1238</v>
      </c>
      <c r="B503" s="112" t="s">
        <v>1239</v>
      </c>
      <c r="C503" s="112" t="s">
        <v>1210</v>
      </c>
      <c r="D503" s="114"/>
      <c r="E503" s="114"/>
      <c r="F503" s="112" t="s">
        <v>339</v>
      </c>
      <c r="G503" s="113">
        <v>0</v>
      </c>
    </row>
    <row r="504" spans="1:7" ht="12.75" hidden="1" customHeight="1" thickBot="1">
      <c r="A504" s="112" t="s">
        <v>137</v>
      </c>
      <c r="B504" s="112" t="s">
        <v>138</v>
      </c>
      <c r="C504" s="112" t="s">
        <v>1210</v>
      </c>
      <c r="D504" s="114"/>
      <c r="E504" s="114"/>
      <c r="F504" s="112" t="s">
        <v>339</v>
      </c>
      <c r="G504" s="113">
        <v>0</v>
      </c>
    </row>
    <row r="505" spans="1:7" ht="12.75" hidden="1" customHeight="1" thickBot="1">
      <c r="A505" s="112" t="s">
        <v>139</v>
      </c>
      <c r="B505" s="112" t="s">
        <v>140</v>
      </c>
      <c r="C505" s="112" t="s">
        <v>1210</v>
      </c>
      <c r="D505" s="114"/>
      <c r="E505" s="114"/>
      <c r="F505" s="112" t="s">
        <v>339</v>
      </c>
      <c r="G505" s="113">
        <v>0</v>
      </c>
    </row>
    <row r="506" spans="1:7" ht="12.75" hidden="1" customHeight="1" thickBot="1">
      <c r="A506" s="112" t="s">
        <v>1240</v>
      </c>
      <c r="B506" s="112" t="s">
        <v>1241</v>
      </c>
      <c r="C506" s="112" t="s">
        <v>1210</v>
      </c>
      <c r="D506" s="114"/>
      <c r="E506" s="114"/>
      <c r="F506" s="112" t="s">
        <v>339</v>
      </c>
      <c r="G506" s="113">
        <v>0</v>
      </c>
    </row>
    <row r="507" spans="1:7" ht="12.75" hidden="1" customHeight="1" thickBot="1">
      <c r="A507" s="112" t="s">
        <v>141</v>
      </c>
      <c r="B507" s="112" t="s">
        <v>142</v>
      </c>
      <c r="C507" s="112" t="s">
        <v>1213</v>
      </c>
      <c r="D507" s="114"/>
      <c r="E507" s="114"/>
      <c r="F507" s="112" t="s">
        <v>339</v>
      </c>
      <c r="G507" s="113">
        <v>0</v>
      </c>
    </row>
    <row r="508" spans="1:7" ht="12.75" hidden="1" customHeight="1" thickBot="1">
      <c r="A508" s="112" t="s">
        <v>269</v>
      </c>
      <c r="B508" s="112" t="s">
        <v>270</v>
      </c>
      <c r="C508" s="112" t="s">
        <v>1213</v>
      </c>
      <c r="D508" s="114"/>
      <c r="E508" s="114"/>
      <c r="F508" s="112" t="s">
        <v>339</v>
      </c>
      <c r="G508" s="113">
        <v>0</v>
      </c>
    </row>
    <row r="509" spans="1:7" ht="12.75" hidden="1" customHeight="1" thickBot="1">
      <c r="A509" s="112" t="s">
        <v>143</v>
      </c>
      <c r="B509" s="112" t="s">
        <v>144</v>
      </c>
      <c r="C509" s="112" t="s">
        <v>1210</v>
      </c>
      <c r="D509" s="114"/>
      <c r="E509" s="114"/>
      <c r="F509" s="112" t="s">
        <v>339</v>
      </c>
      <c r="G509" s="113">
        <v>0</v>
      </c>
    </row>
    <row r="510" spans="1:7" ht="12.75" hidden="1" customHeight="1" thickBot="1">
      <c r="A510" s="112" t="s">
        <v>145</v>
      </c>
      <c r="B510" s="112" t="s">
        <v>146</v>
      </c>
      <c r="C510" s="112" t="s">
        <v>1210</v>
      </c>
      <c r="D510" s="114"/>
      <c r="E510" s="114"/>
      <c r="F510" s="112" t="s">
        <v>339</v>
      </c>
      <c r="G510" s="113">
        <v>0</v>
      </c>
    </row>
    <row r="511" spans="1:7" ht="12.75" hidden="1" customHeight="1" thickBot="1">
      <c r="A511" s="112" t="s">
        <v>147</v>
      </c>
      <c r="B511" s="112" t="s">
        <v>148</v>
      </c>
      <c r="C511" s="112" t="s">
        <v>1210</v>
      </c>
      <c r="D511" s="114"/>
      <c r="E511" s="114"/>
      <c r="F511" s="112" t="s">
        <v>339</v>
      </c>
      <c r="G511" s="113">
        <v>-81421.72</v>
      </c>
    </row>
    <row r="512" spans="1:7" ht="12.75" hidden="1" customHeight="1" thickBot="1">
      <c r="A512" s="112" t="s">
        <v>149</v>
      </c>
      <c r="B512" s="112" t="s">
        <v>150</v>
      </c>
      <c r="C512" s="112" t="s">
        <v>1210</v>
      </c>
      <c r="D512" s="114"/>
      <c r="E512" s="114"/>
      <c r="F512" s="112" t="s">
        <v>471</v>
      </c>
      <c r="G512" s="113">
        <v>0</v>
      </c>
    </row>
    <row r="513" spans="1:7" ht="12.75" hidden="1" customHeight="1" thickBot="1">
      <c r="A513" s="112" t="s">
        <v>149</v>
      </c>
      <c r="B513" s="112" t="s">
        <v>150</v>
      </c>
      <c r="C513" s="112" t="s">
        <v>1210</v>
      </c>
      <c r="D513" s="114"/>
      <c r="E513" s="114"/>
      <c r="F513" s="112" t="s">
        <v>339</v>
      </c>
      <c r="G513" s="113">
        <v>0</v>
      </c>
    </row>
    <row r="514" spans="1:7" ht="12.75" hidden="1" customHeight="1" thickBot="1">
      <c r="A514" s="112" t="s">
        <v>1242</v>
      </c>
      <c r="B514" s="112" t="s">
        <v>1243</v>
      </c>
      <c r="C514" s="112" t="s">
        <v>1210</v>
      </c>
      <c r="D514" s="114"/>
      <c r="E514" s="114"/>
      <c r="F514" s="112" t="s">
        <v>339</v>
      </c>
      <c r="G514" s="113">
        <v>0</v>
      </c>
    </row>
    <row r="515" spans="1:7" ht="12.75" hidden="1" customHeight="1" thickBot="1">
      <c r="A515" s="112" t="s">
        <v>1244</v>
      </c>
      <c r="B515" s="112" t="s">
        <v>1245</v>
      </c>
      <c r="C515" s="112" t="s">
        <v>1210</v>
      </c>
      <c r="D515" s="114"/>
      <c r="E515" s="114"/>
      <c r="F515" s="112" t="s">
        <v>339</v>
      </c>
      <c r="G515" s="113">
        <v>0</v>
      </c>
    </row>
    <row r="516" spans="1:7" ht="12.75" hidden="1" customHeight="1" thickBot="1">
      <c r="A516" s="112" t="s">
        <v>1246</v>
      </c>
      <c r="B516" s="112" t="s">
        <v>1247</v>
      </c>
      <c r="C516" s="112" t="s">
        <v>1210</v>
      </c>
      <c r="D516" s="114"/>
      <c r="E516" s="114"/>
      <c r="F516" s="112" t="s">
        <v>339</v>
      </c>
      <c r="G516" s="113">
        <v>0</v>
      </c>
    </row>
    <row r="517" spans="1:7" ht="12.75" hidden="1" customHeight="1" thickBot="1">
      <c r="A517" s="112" t="s">
        <v>1248</v>
      </c>
      <c r="B517" s="112" t="s">
        <v>1249</v>
      </c>
      <c r="C517" s="112" t="s">
        <v>1210</v>
      </c>
      <c r="D517" s="114"/>
      <c r="E517" s="114"/>
      <c r="F517" s="112" t="s">
        <v>339</v>
      </c>
      <c r="G517" s="113">
        <v>-900</v>
      </c>
    </row>
    <row r="518" spans="1:7" ht="12.75" hidden="1" customHeight="1" thickBot="1">
      <c r="A518" s="112" t="s">
        <v>1250</v>
      </c>
      <c r="B518" s="112" t="s">
        <v>1251</v>
      </c>
      <c r="C518" s="112" t="s">
        <v>1210</v>
      </c>
      <c r="D518" s="114"/>
      <c r="E518" s="114"/>
      <c r="F518" s="112" t="s">
        <v>339</v>
      </c>
      <c r="G518" s="113">
        <v>0</v>
      </c>
    </row>
    <row r="519" spans="1:7" ht="12.75" hidden="1" customHeight="1" thickBot="1">
      <c r="A519" s="112" t="s">
        <v>1474</v>
      </c>
      <c r="B519" s="112" t="s">
        <v>1475</v>
      </c>
      <c r="C519" s="112" t="s">
        <v>1210</v>
      </c>
      <c r="D519" s="114"/>
      <c r="E519" s="114"/>
      <c r="F519" s="112" t="s">
        <v>339</v>
      </c>
      <c r="G519" s="113">
        <v>0</v>
      </c>
    </row>
    <row r="520" spans="1:7" ht="12.75" hidden="1" customHeight="1" thickBot="1">
      <c r="A520" s="112" t="s">
        <v>151</v>
      </c>
      <c r="B520" s="112" t="s">
        <v>271</v>
      </c>
      <c r="C520" s="112" t="s">
        <v>1210</v>
      </c>
      <c r="D520" s="114"/>
      <c r="E520" s="114"/>
      <c r="F520" s="112" t="s">
        <v>339</v>
      </c>
      <c r="G520" s="113">
        <v>0</v>
      </c>
    </row>
    <row r="521" spans="1:7" ht="12.75" hidden="1" customHeight="1" thickBot="1">
      <c r="A521" s="112" t="s">
        <v>152</v>
      </c>
      <c r="B521" s="112" t="s">
        <v>153</v>
      </c>
      <c r="C521" s="112" t="s">
        <v>1210</v>
      </c>
      <c r="D521" s="114"/>
      <c r="E521" s="114"/>
      <c r="F521" s="112" t="s">
        <v>339</v>
      </c>
      <c r="G521" s="113">
        <v>0</v>
      </c>
    </row>
    <row r="522" spans="1:7" ht="12.75" hidden="1" customHeight="1" thickBot="1">
      <c r="A522" s="112" t="s">
        <v>154</v>
      </c>
      <c r="B522" s="112" t="s">
        <v>155</v>
      </c>
      <c r="C522" s="112" t="s">
        <v>1210</v>
      </c>
      <c r="D522" s="114"/>
      <c r="E522" s="114"/>
      <c r="F522" s="112" t="s">
        <v>339</v>
      </c>
      <c r="G522" s="113">
        <v>0</v>
      </c>
    </row>
    <row r="523" spans="1:7" ht="12.75" hidden="1" customHeight="1" thickBot="1">
      <c r="A523" s="112" t="s">
        <v>156</v>
      </c>
      <c r="B523" s="112" t="s">
        <v>157</v>
      </c>
      <c r="C523" s="112" t="s">
        <v>1210</v>
      </c>
      <c r="D523" s="114"/>
      <c r="E523" s="114"/>
      <c r="F523" s="112" t="s">
        <v>339</v>
      </c>
      <c r="G523" s="113">
        <v>0</v>
      </c>
    </row>
    <row r="524" spans="1:7" ht="12.75" hidden="1" customHeight="1" thickBot="1">
      <c r="A524" s="112" t="s">
        <v>158</v>
      </c>
      <c r="B524" s="112" t="s">
        <v>159</v>
      </c>
      <c r="C524" s="112" t="s">
        <v>1210</v>
      </c>
      <c r="D524" s="114"/>
      <c r="E524" s="114"/>
      <c r="F524" s="112" t="s">
        <v>339</v>
      </c>
      <c r="G524" s="113">
        <v>0</v>
      </c>
    </row>
    <row r="525" spans="1:7" ht="12.75" hidden="1" customHeight="1" thickBot="1">
      <c r="A525" s="112" t="s">
        <v>160</v>
      </c>
      <c r="B525" s="112" t="s">
        <v>161</v>
      </c>
      <c r="C525" s="112" t="s">
        <v>1209</v>
      </c>
      <c r="D525" s="114"/>
      <c r="E525" s="114"/>
      <c r="F525" s="112" t="s">
        <v>339</v>
      </c>
      <c r="G525" s="113">
        <v>-15997.76</v>
      </c>
    </row>
    <row r="526" spans="1:7" ht="12.75" hidden="1" customHeight="1" thickBot="1">
      <c r="A526" s="112" t="s">
        <v>162</v>
      </c>
      <c r="B526" s="112" t="s">
        <v>163</v>
      </c>
      <c r="C526" s="112" t="s">
        <v>1209</v>
      </c>
      <c r="D526" s="114"/>
      <c r="E526" s="114"/>
      <c r="F526" s="112" t="s">
        <v>339</v>
      </c>
      <c r="G526" s="113">
        <v>-34301.449999999997</v>
      </c>
    </row>
    <row r="527" spans="1:7" ht="12.75" hidden="1" customHeight="1" thickBot="1">
      <c r="A527" s="112" t="s">
        <v>164</v>
      </c>
      <c r="B527" s="112" t="s">
        <v>165</v>
      </c>
      <c r="C527" s="112" t="s">
        <v>42</v>
      </c>
      <c r="D527" s="114"/>
      <c r="E527" s="114"/>
      <c r="F527" s="112" t="s">
        <v>339</v>
      </c>
      <c r="G527" s="113">
        <v>-277998.87</v>
      </c>
    </row>
    <row r="528" spans="1:7" ht="12.75" hidden="1" customHeight="1" thickBot="1">
      <c r="A528" s="112" t="s">
        <v>166</v>
      </c>
      <c r="B528" s="112" t="s">
        <v>167</v>
      </c>
      <c r="C528" s="112" t="s">
        <v>40</v>
      </c>
      <c r="D528" s="114"/>
      <c r="E528" s="114"/>
      <c r="F528" s="112" t="s">
        <v>339</v>
      </c>
      <c r="G528" s="113">
        <v>-11049.97</v>
      </c>
    </row>
    <row r="529" spans="1:11" ht="12.75" hidden="1" customHeight="1" thickBot="1">
      <c r="A529" s="112" t="s">
        <v>168</v>
      </c>
      <c r="B529" s="112" t="s">
        <v>169</v>
      </c>
      <c r="C529" s="112" t="s">
        <v>1210</v>
      </c>
      <c r="D529" s="114"/>
      <c r="E529" s="114"/>
      <c r="F529" s="112" t="s">
        <v>339</v>
      </c>
      <c r="G529" s="113">
        <v>0</v>
      </c>
    </row>
    <row r="530" spans="1:11" ht="12.75" hidden="1" customHeight="1" thickBot="1">
      <c r="A530" s="112" t="s">
        <v>272</v>
      </c>
      <c r="B530" s="112" t="s">
        <v>273</v>
      </c>
      <c r="C530" s="112" t="s">
        <v>1210</v>
      </c>
      <c r="D530" s="114"/>
      <c r="E530" s="114"/>
      <c r="F530" s="112" t="s">
        <v>339</v>
      </c>
      <c r="G530" s="113">
        <v>0</v>
      </c>
    </row>
    <row r="531" spans="1:11" ht="12.75" hidden="1" customHeight="1" thickBot="1">
      <c r="A531" s="112" t="s">
        <v>170</v>
      </c>
      <c r="B531" s="112" t="s">
        <v>171</v>
      </c>
      <c r="C531" s="112" t="s">
        <v>1213</v>
      </c>
      <c r="D531" s="114"/>
      <c r="E531" s="114"/>
      <c r="F531" s="112" t="s">
        <v>339</v>
      </c>
      <c r="G531" s="113">
        <v>0</v>
      </c>
    </row>
    <row r="532" spans="1:11" ht="12.75" hidden="1" customHeight="1" thickBot="1">
      <c r="A532" s="112" t="s">
        <v>172</v>
      </c>
      <c r="B532" s="112" t="s">
        <v>173</v>
      </c>
      <c r="C532" s="112" t="s">
        <v>1213</v>
      </c>
      <c r="D532" s="114"/>
      <c r="E532" s="114"/>
      <c r="F532" s="112" t="s">
        <v>339</v>
      </c>
      <c r="G532" s="113">
        <v>0</v>
      </c>
    </row>
    <row r="533" spans="1:11" ht="12.75" hidden="1" customHeight="1" thickBot="1">
      <c r="A533" s="112" t="s">
        <v>174</v>
      </c>
      <c r="B533" s="112" t="s">
        <v>175</v>
      </c>
      <c r="C533" s="112" t="s">
        <v>1210</v>
      </c>
      <c r="D533" s="114"/>
      <c r="E533" s="114"/>
      <c r="F533" s="112" t="s">
        <v>339</v>
      </c>
      <c r="G533" s="113">
        <v>0</v>
      </c>
    </row>
    <row r="534" spans="1:11" ht="12.75" hidden="1" customHeight="1" thickBot="1">
      <c r="A534" s="112" t="s">
        <v>1252</v>
      </c>
      <c r="B534" s="112" t="s">
        <v>1253</v>
      </c>
      <c r="C534" s="112" t="s">
        <v>1213</v>
      </c>
      <c r="D534" s="114"/>
      <c r="E534" s="114"/>
      <c r="F534" s="112" t="s">
        <v>339</v>
      </c>
      <c r="G534" s="113">
        <v>0</v>
      </c>
    </row>
    <row r="535" spans="1:11" ht="12.75" hidden="1" customHeight="1" thickBot="1">
      <c r="A535" s="112" t="s">
        <v>176</v>
      </c>
      <c r="B535" s="112" t="s">
        <v>177</v>
      </c>
      <c r="C535" s="112" t="s">
        <v>1213</v>
      </c>
      <c r="D535" s="114"/>
      <c r="E535" s="114"/>
      <c r="F535" s="112" t="s">
        <v>339</v>
      </c>
      <c r="G535" s="113">
        <v>0</v>
      </c>
    </row>
    <row r="536" spans="1:11" ht="12.75" hidden="1" customHeight="1" thickBot="1">
      <c r="A536" s="112" t="s">
        <v>178</v>
      </c>
      <c r="B536" s="112" t="s">
        <v>179</v>
      </c>
      <c r="C536" s="112" t="s">
        <v>1213</v>
      </c>
      <c r="D536" s="114"/>
      <c r="E536" s="114"/>
      <c r="F536" s="112" t="s">
        <v>339</v>
      </c>
      <c r="G536" s="113">
        <v>0</v>
      </c>
    </row>
    <row r="537" spans="1:11" ht="12.75" hidden="1" customHeight="1" thickBot="1">
      <c r="A537" s="112" t="s">
        <v>274</v>
      </c>
      <c r="B537" s="112" t="s">
        <v>275</v>
      </c>
      <c r="C537" s="112" t="s">
        <v>1213</v>
      </c>
      <c r="D537" s="114"/>
      <c r="E537" s="114"/>
      <c r="F537" s="112" t="s">
        <v>339</v>
      </c>
      <c r="G537" s="113">
        <v>0</v>
      </c>
    </row>
    <row r="538" spans="1:11" ht="12.75" hidden="1" customHeight="1" thickBot="1">
      <c r="A538" s="112" t="s">
        <v>1254</v>
      </c>
      <c r="B538" s="112" t="s">
        <v>1255</v>
      </c>
      <c r="C538" s="112" t="s">
        <v>1210</v>
      </c>
      <c r="D538" s="114"/>
      <c r="E538" s="114"/>
      <c r="F538" s="112" t="s">
        <v>339</v>
      </c>
      <c r="G538" s="113">
        <v>0</v>
      </c>
    </row>
    <row r="539" spans="1:11" ht="12.75" hidden="1" customHeight="1" thickBot="1">
      <c r="A539" s="212" t="s">
        <v>1256</v>
      </c>
      <c r="B539" s="213"/>
      <c r="C539" s="213"/>
      <c r="D539" s="213"/>
      <c r="E539" s="213"/>
      <c r="F539" s="214"/>
      <c r="G539" s="115">
        <v>-544948196.87</v>
      </c>
    </row>
    <row r="540" spans="1:11" ht="12.75" customHeight="1">
      <c r="G540" s="116">
        <f>SUBTOTAL(109,G44:G323)</f>
        <v>-177455216.81999996</v>
      </c>
      <c r="H540" t="s">
        <v>1416</v>
      </c>
    </row>
    <row r="541" spans="1:11" ht="12.75" customHeight="1">
      <c r="G541" s="116">
        <f>'Carryover Calculation Base'!H6</f>
        <v>177455218</v>
      </c>
      <c r="K541" s="116"/>
    </row>
    <row r="542" spans="1:11" ht="12.75" customHeight="1">
      <c r="G542" s="116">
        <f>G540+G541</f>
        <v>1.1800000369548798</v>
      </c>
    </row>
    <row r="543" spans="1:11" ht="12.75" customHeight="1">
      <c r="G543" s="190"/>
    </row>
    <row r="544" spans="1:11" ht="12.75" customHeight="1">
      <c r="G544" s="116">
        <f>G100</f>
        <v>-1305025.75</v>
      </c>
      <c r="H544" t="s">
        <v>1479</v>
      </c>
    </row>
    <row r="545" spans="7:8" ht="12.75" customHeight="1">
      <c r="G545" s="107">
        <f>'LU001'!U7</f>
        <v>1305026.8599999999</v>
      </c>
      <c r="H545" t="s">
        <v>1480</v>
      </c>
    </row>
    <row r="546" spans="7:8" ht="12.75" customHeight="1">
      <c r="G546" s="116">
        <f>SUM(G544:G545)</f>
        <v>1.1099999998696148</v>
      </c>
    </row>
  </sheetData>
  <mergeCells count="7">
    <mergeCell ref="A539:F53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E24D-C383-4102-BC7C-F030701C34DA}">
  <sheetPr filterMode="1">
    <tabColor rgb="FF92D050"/>
  </sheetPr>
  <dimension ref="A1:L548"/>
  <sheetViews>
    <sheetView topLeftCell="A45" workbookViewId="0">
      <selection activeCell="A13" sqref="A13:XFD13"/>
    </sheetView>
  </sheetViews>
  <sheetFormatPr defaultRowHeight="13.2"/>
  <cols>
    <col min="1" max="1" width="7.44140625" bestFit="1" customWidth="1"/>
    <col min="2" max="2" width="34" bestFit="1" customWidth="1"/>
    <col min="3" max="3" width="15" bestFit="1" customWidth="1"/>
    <col min="4" max="4" width="11.33203125" bestFit="1" customWidth="1"/>
    <col min="5" max="5" width="31.44140625" bestFit="1" customWidth="1"/>
    <col min="6" max="6" width="7.44140625" bestFit="1" customWidth="1"/>
    <col min="7" max="7" width="16" bestFit="1" customWidth="1"/>
    <col min="8" max="8" width="15.33203125" bestFit="1" customWidth="1"/>
    <col min="9" max="9" width="16" bestFit="1" customWidth="1"/>
    <col min="11" max="11" width="13.33203125" bestFit="1" customWidth="1"/>
  </cols>
  <sheetData>
    <row r="1" spans="1:11" ht="24" customHeight="1">
      <c r="A1" s="215" t="s">
        <v>325</v>
      </c>
      <c r="B1" s="200"/>
      <c r="C1" s="200"/>
      <c r="D1" s="200"/>
      <c r="E1" s="200"/>
      <c r="F1" s="200"/>
      <c r="G1" s="200"/>
    </row>
    <row r="2" spans="1:11">
      <c r="A2" s="216" t="s">
        <v>1568</v>
      </c>
      <c r="B2" s="200"/>
      <c r="C2" s="200"/>
      <c r="D2" s="200"/>
      <c r="E2" s="200"/>
      <c r="F2" s="200"/>
      <c r="G2" s="200"/>
    </row>
    <row r="3" spans="1:11">
      <c r="A3" s="217" t="s">
        <v>326</v>
      </c>
      <c r="B3" s="200"/>
      <c r="C3" s="200"/>
      <c r="D3" s="200"/>
      <c r="E3" s="200"/>
      <c r="F3" s="200"/>
      <c r="G3" s="200"/>
    </row>
    <row r="4" spans="1:11" ht="12.75" customHeight="1">
      <c r="A4" s="200"/>
      <c r="B4" s="200"/>
      <c r="C4" s="200"/>
      <c r="D4" s="200"/>
      <c r="E4" s="200"/>
      <c r="F4" s="200"/>
      <c r="G4" s="200"/>
    </row>
    <row r="5" spans="1:11" ht="12.75" customHeight="1">
      <c r="A5" s="200"/>
      <c r="B5" s="200"/>
      <c r="C5" s="200"/>
      <c r="D5" s="200"/>
      <c r="E5" s="200"/>
      <c r="F5" s="200"/>
      <c r="G5" s="200"/>
    </row>
    <row r="6" spans="1:11" ht="13.8" thickBot="1">
      <c r="A6" s="217" t="s">
        <v>327</v>
      </c>
      <c r="B6" s="200"/>
      <c r="C6" s="200"/>
      <c r="D6" s="200"/>
      <c r="E6" s="200"/>
      <c r="F6" s="200"/>
      <c r="G6" s="200"/>
    </row>
    <row r="7" spans="1:11">
      <c r="A7" s="109" t="s">
        <v>328</v>
      </c>
      <c r="B7" s="109" t="s">
        <v>329</v>
      </c>
      <c r="C7" s="109" t="s">
        <v>330</v>
      </c>
      <c r="D7" s="109" t="s">
        <v>331</v>
      </c>
      <c r="E7" s="109" t="s">
        <v>332</v>
      </c>
      <c r="F7" s="109" t="s">
        <v>1</v>
      </c>
      <c r="G7" s="109" t="s">
        <v>333</v>
      </c>
      <c r="J7" s="151" t="s">
        <v>1263</v>
      </c>
      <c r="K7" s="95"/>
    </row>
    <row r="8" spans="1:11" ht="13.8" hidden="1" thickBot="1">
      <c r="A8" s="149" t="s">
        <v>409</v>
      </c>
      <c r="B8" s="149" t="s">
        <v>410</v>
      </c>
      <c r="C8" s="149" t="s">
        <v>411</v>
      </c>
      <c r="D8" s="149" t="s">
        <v>409</v>
      </c>
      <c r="E8" s="149" t="s">
        <v>410</v>
      </c>
      <c r="F8" s="149" t="s">
        <v>339</v>
      </c>
      <c r="G8" s="150">
        <v>0</v>
      </c>
    </row>
    <row r="9" spans="1:11" ht="13.8" hidden="1" thickBot="1">
      <c r="A9" s="149" t="s">
        <v>413</v>
      </c>
      <c r="B9" s="149" t="s">
        <v>414</v>
      </c>
      <c r="C9" s="149" t="s">
        <v>411</v>
      </c>
      <c r="D9" s="149" t="s">
        <v>413</v>
      </c>
      <c r="E9" s="149" t="s">
        <v>414</v>
      </c>
      <c r="F9" s="149" t="s">
        <v>339</v>
      </c>
      <c r="G9" s="150">
        <v>125460.37</v>
      </c>
    </row>
    <row r="10" spans="1:11" ht="13.8" hidden="1" thickBot="1">
      <c r="A10" s="149" t="s">
        <v>415</v>
      </c>
      <c r="B10" s="149" t="s">
        <v>416</v>
      </c>
      <c r="C10" s="149" t="s">
        <v>411</v>
      </c>
      <c r="D10" s="149" t="s">
        <v>415</v>
      </c>
      <c r="E10" s="149" t="s">
        <v>416</v>
      </c>
      <c r="F10" s="149" t="s">
        <v>339</v>
      </c>
      <c r="G10" s="150">
        <v>-20000</v>
      </c>
    </row>
    <row r="11" spans="1:11" ht="13.8" hidden="1" thickBot="1">
      <c r="A11" s="149" t="s">
        <v>417</v>
      </c>
      <c r="B11" s="149" t="s">
        <v>418</v>
      </c>
      <c r="C11" s="149" t="s">
        <v>411</v>
      </c>
      <c r="D11" s="149" t="s">
        <v>417</v>
      </c>
      <c r="E11" s="149" t="s">
        <v>418</v>
      </c>
      <c r="F11" s="149" t="s">
        <v>339</v>
      </c>
      <c r="G11" s="150">
        <v>-7401.86</v>
      </c>
    </row>
    <row r="12" spans="1:11" ht="13.8" hidden="1" thickBot="1">
      <c r="A12" s="149" t="s">
        <v>419</v>
      </c>
      <c r="B12" s="149" t="s">
        <v>420</v>
      </c>
      <c r="C12" s="149" t="s">
        <v>411</v>
      </c>
      <c r="D12" s="149" t="s">
        <v>419</v>
      </c>
      <c r="E12" s="149" t="s">
        <v>420</v>
      </c>
      <c r="F12" s="149" t="s">
        <v>339</v>
      </c>
      <c r="G12" s="150">
        <v>0</v>
      </c>
    </row>
    <row r="13" spans="1:11" ht="13.8" hidden="1" thickBot="1">
      <c r="A13" s="149" t="s">
        <v>421</v>
      </c>
      <c r="B13" s="149" t="s">
        <v>422</v>
      </c>
      <c r="C13" s="149" t="s">
        <v>411</v>
      </c>
      <c r="D13" s="149" t="s">
        <v>421</v>
      </c>
      <c r="E13" s="149" t="s">
        <v>422</v>
      </c>
      <c r="F13" s="149" t="s">
        <v>339</v>
      </c>
      <c r="G13" s="150">
        <v>-338821.04</v>
      </c>
    </row>
    <row r="14" spans="1:11" ht="13.8" hidden="1" thickBot="1">
      <c r="A14" s="149" t="s">
        <v>423</v>
      </c>
      <c r="B14" s="149" t="s">
        <v>424</v>
      </c>
      <c r="C14" s="149" t="s">
        <v>411</v>
      </c>
      <c r="D14" s="149" t="s">
        <v>423</v>
      </c>
      <c r="E14" s="149" t="s">
        <v>424</v>
      </c>
      <c r="F14" s="149" t="s">
        <v>339</v>
      </c>
      <c r="G14" s="150">
        <v>-44546.6</v>
      </c>
    </row>
    <row r="15" spans="1:11" ht="13.8" hidden="1" thickBot="1">
      <c r="A15" s="149" t="s">
        <v>425</v>
      </c>
      <c r="B15" s="149" t="s">
        <v>426</v>
      </c>
      <c r="C15" s="149" t="s">
        <v>411</v>
      </c>
      <c r="D15" s="149" t="s">
        <v>425</v>
      </c>
      <c r="E15" s="149" t="s">
        <v>426</v>
      </c>
      <c r="F15" s="149" t="s">
        <v>339</v>
      </c>
      <c r="G15" s="150">
        <v>-66423.850000000006</v>
      </c>
    </row>
    <row r="16" spans="1:11" ht="13.8" hidden="1" thickBot="1">
      <c r="A16" s="149" t="s">
        <v>427</v>
      </c>
      <c r="B16" s="149" t="s">
        <v>428</v>
      </c>
      <c r="C16" s="149" t="s">
        <v>411</v>
      </c>
      <c r="D16" s="149" t="s">
        <v>427</v>
      </c>
      <c r="E16" s="149" t="s">
        <v>428</v>
      </c>
      <c r="F16" s="149" t="s">
        <v>339</v>
      </c>
      <c r="G16" s="150">
        <v>0</v>
      </c>
    </row>
    <row r="17" spans="1:7" ht="13.8" hidden="1" thickBot="1">
      <c r="A17" s="149" t="s">
        <v>429</v>
      </c>
      <c r="B17" s="149" t="s">
        <v>430</v>
      </c>
      <c r="C17" s="149" t="s">
        <v>411</v>
      </c>
      <c r="D17" s="149" t="s">
        <v>429</v>
      </c>
      <c r="E17" s="149" t="s">
        <v>430</v>
      </c>
      <c r="F17" s="149" t="s">
        <v>339</v>
      </c>
      <c r="G17" s="150">
        <v>-499.79</v>
      </c>
    </row>
    <row r="18" spans="1:7" ht="13.8" hidden="1" thickBot="1">
      <c r="A18" s="149" t="s">
        <v>431</v>
      </c>
      <c r="B18" s="149" t="s">
        <v>432</v>
      </c>
      <c r="C18" s="149" t="s">
        <v>411</v>
      </c>
      <c r="D18" s="149" t="s">
        <v>431</v>
      </c>
      <c r="E18" s="149" t="s">
        <v>432</v>
      </c>
      <c r="F18" s="149" t="s">
        <v>339</v>
      </c>
      <c r="G18" s="150">
        <v>-225229.31</v>
      </c>
    </row>
    <row r="19" spans="1:7" ht="13.8" hidden="1" thickBot="1">
      <c r="A19" s="149" t="s">
        <v>433</v>
      </c>
      <c r="B19" s="149" t="s">
        <v>434</v>
      </c>
      <c r="C19" s="149" t="s">
        <v>411</v>
      </c>
      <c r="D19" s="149" t="s">
        <v>433</v>
      </c>
      <c r="E19" s="149" t="s">
        <v>434</v>
      </c>
      <c r="F19" s="149" t="s">
        <v>339</v>
      </c>
      <c r="G19" s="150">
        <v>-8050</v>
      </c>
    </row>
    <row r="20" spans="1:7" ht="13.8" hidden="1" thickBot="1">
      <c r="A20" s="149" t="s">
        <v>435</v>
      </c>
      <c r="B20" s="149" t="s">
        <v>436</v>
      </c>
      <c r="C20" s="149" t="s">
        <v>411</v>
      </c>
      <c r="D20" s="149" t="s">
        <v>435</v>
      </c>
      <c r="E20" s="149" t="s">
        <v>436</v>
      </c>
      <c r="F20" s="149" t="s">
        <v>339</v>
      </c>
      <c r="G20" s="150">
        <v>0</v>
      </c>
    </row>
    <row r="21" spans="1:7" ht="13.8" hidden="1" thickBot="1">
      <c r="A21" s="149" t="s">
        <v>437</v>
      </c>
      <c r="B21" s="149" t="s">
        <v>438</v>
      </c>
      <c r="C21" s="149" t="s">
        <v>411</v>
      </c>
      <c r="D21" s="149" t="s">
        <v>437</v>
      </c>
      <c r="E21" s="149" t="s">
        <v>438</v>
      </c>
      <c r="F21" s="149" t="s">
        <v>339</v>
      </c>
      <c r="G21" s="150">
        <v>-137985.34</v>
      </c>
    </row>
    <row r="22" spans="1:7" ht="13.8" hidden="1" thickBot="1">
      <c r="A22" s="149" t="s">
        <v>439</v>
      </c>
      <c r="B22" s="149" t="s">
        <v>440</v>
      </c>
      <c r="C22" s="149" t="s">
        <v>411</v>
      </c>
      <c r="D22" s="149" t="s">
        <v>439</v>
      </c>
      <c r="E22" s="149" t="s">
        <v>440</v>
      </c>
      <c r="F22" s="149" t="s">
        <v>339</v>
      </c>
      <c r="G22" s="150">
        <v>-57715.27</v>
      </c>
    </row>
    <row r="23" spans="1:7" ht="13.8" hidden="1" thickBot="1">
      <c r="A23" s="149" t="s">
        <v>441</v>
      </c>
      <c r="B23" s="149" t="s">
        <v>442</v>
      </c>
      <c r="C23" s="149" t="s">
        <v>411</v>
      </c>
      <c r="D23" s="149" t="s">
        <v>441</v>
      </c>
      <c r="E23" s="149" t="s">
        <v>442</v>
      </c>
      <c r="F23" s="149" t="s">
        <v>339</v>
      </c>
      <c r="G23" s="150">
        <v>0</v>
      </c>
    </row>
    <row r="24" spans="1:7" ht="13.8" hidden="1" thickBot="1">
      <c r="A24" s="149" t="s">
        <v>443</v>
      </c>
      <c r="B24" s="149" t="s">
        <v>444</v>
      </c>
      <c r="C24" s="149" t="s">
        <v>411</v>
      </c>
      <c r="D24" s="149" t="s">
        <v>443</v>
      </c>
      <c r="E24" s="149" t="s">
        <v>444</v>
      </c>
      <c r="F24" s="149" t="s">
        <v>339</v>
      </c>
      <c r="G24" s="150">
        <v>0</v>
      </c>
    </row>
    <row r="25" spans="1:7" ht="13.8" hidden="1" thickBot="1">
      <c r="A25" s="149" t="s">
        <v>1433</v>
      </c>
      <c r="B25" s="149" t="s">
        <v>948</v>
      </c>
      <c r="C25" s="149" t="s">
        <v>411</v>
      </c>
      <c r="D25" s="149" t="s">
        <v>1433</v>
      </c>
      <c r="E25" s="149" t="s">
        <v>948</v>
      </c>
      <c r="F25" s="149" t="s">
        <v>339</v>
      </c>
      <c r="G25" s="150">
        <v>-126896.97</v>
      </c>
    </row>
    <row r="26" spans="1:7" ht="13.8" hidden="1" thickBot="1">
      <c r="A26" s="183" t="s">
        <v>450</v>
      </c>
      <c r="B26" s="183" t="s">
        <v>451</v>
      </c>
      <c r="C26" s="183" t="s">
        <v>411</v>
      </c>
      <c r="D26" s="183" t="s">
        <v>450</v>
      </c>
      <c r="E26" s="183" t="s">
        <v>451</v>
      </c>
      <c r="F26" s="183" t="s">
        <v>339</v>
      </c>
      <c r="G26" s="184">
        <v>-107466.29</v>
      </c>
    </row>
    <row r="27" spans="1:7" ht="13.8" hidden="1" thickBot="1">
      <c r="A27" s="183" t="s">
        <v>452</v>
      </c>
      <c r="B27" s="183" t="s">
        <v>453</v>
      </c>
      <c r="C27" s="183" t="s">
        <v>411</v>
      </c>
      <c r="D27" s="183" t="s">
        <v>452</v>
      </c>
      <c r="E27" s="183" t="s">
        <v>453</v>
      </c>
      <c r="F27" s="183" t="s">
        <v>339</v>
      </c>
      <c r="G27" s="184">
        <v>-3315.4</v>
      </c>
    </row>
    <row r="28" spans="1:7" ht="13.8" hidden="1" thickBot="1">
      <c r="A28" s="183" t="s">
        <v>454</v>
      </c>
      <c r="B28" s="183" t="s">
        <v>455</v>
      </c>
      <c r="C28" s="183" t="s">
        <v>411</v>
      </c>
      <c r="D28" s="183" t="s">
        <v>454</v>
      </c>
      <c r="E28" s="183" t="s">
        <v>455</v>
      </c>
      <c r="F28" s="183" t="s">
        <v>339</v>
      </c>
      <c r="G28" s="184">
        <v>-49288.29</v>
      </c>
    </row>
    <row r="29" spans="1:7" ht="13.8" hidden="1" thickBot="1">
      <c r="A29" s="112" t="s">
        <v>298</v>
      </c>
      <c r="B29" s="112" t="s">
        <v>504</v>
      </c>
      <c r="C29" s="112" t="s">
        <v>411</v>
      </c>
      <c r="D29" s="112" t="s">
        <v>298</v>
      </c>
      <c r="E29" s="112" t="s">
        <v>504</v>
      </c>
      <c r="F29" s="112" t="s">
        <v>339</v>
      </c>
      <c r="G29" s="113">
        <v>-229074004.58000001</v>
      </c>
    </row>
    <row r="30" spans="1:7" ht="13.8" hidden="1" thickBot="1">
      <c r="A30" s="112" t="s">
        <v>505</v>
      </c>
      <c r="B30" s="112" t="s">
        <v>506</v>
      </c>
      <c r="C30" s="112" t="s">
        <v>411</v>
      </c>
      <c r="D30" s="112" t="s">
        <v>505</v>
      </c>
      <c r="E30" s="112" t="s">
        <v>506</v>
      </c>
      <c r="F30" s="112" t="s">
        <v>339</v>
      </c>
      <c r="G30" s="113">
        <v>8595.23</v>
      </c>
    </row>
    <row r="31" spans="1:7" ht="13.8" hidden="1" thickBot="1">
      <c r="A31" s="112" t="s">
        <v>507</v>
      </c>
      <c r="B31" s="112" t="s">
        <v>508</v>
      </c>
      <c r="C31" s="112" t="s">
        <v>411</v>
      </c>
      <c r="D31" s="112" t="s">
        <v>507</v>
      </c>
      <c r="E31" s="112" t="s">
        <v>508</v>
      </c>
      <c r="F31" s="112" t="s">
        <v>339</v>
      </c>
      <c r="G31" s="113">
        <v>0</v>
      </c>
    </row>
    <row r="32" spans="1:7" ht="13.8" hidden="1" thickBot="1">
      <c r="A32" s="112" t="s">
        <v>509</v>
      </c>
      <c r="B32" s="112" t="s">
        <v>510</v>
      </c>
      <c r="C32" s="112" t="s">
        <v>411</v>
      </c>
      <c r="D32" s="112" t="s">
        <v>509</v>
      </c>
      <c r="E32" s="112" t="s">
        <v>510</v>
      </c>
      <c r="F32" s="112" t="s">
        <v>339</v>
      </c>
      <c r="G32" s="113">
        <v>0</v>
      </c>
    </row>
    <row r="33" spans="1:12" ht="13.8" hidden="1" thickBot="1">
      <c r="A33" s="112" t="s">
        <v>511</v>
      </c>
      <c r="B33" s="112" t="s">
        <v>512</v>
      </c>
      <c r="C33" s="112" t="s">
        <v>411</v>
      </c>
      <c r="D33" s="112" t="s">
        <v>511</v>
      </c>
      <c r="E33" s="112" t="s">
        <v>512</v>
      </c>
      <c r="F33" s="112" t="s">
        <v>339</v>
      </c>
      <c r="G33" s="113">
        <v>0</v>
      </c>
    </row>
    <row r="34" spans="1:12" ht="13.8" hidden="1" thickBot="1">
      <c r="A34" s="112" t="s">
        <v>513</v>
      </c>
      <c r="B34" s="112" t="s">
        <v>514</v>
      </c>
      <c r="C34" s="112" t="s">
        <v>411</v>
      </c>
      <c r="D34" s="112" t="s">
        <v>513</v>
      </c>
      <c r="E34" s="112" t="s">
        <v>514</v>
      </c>
      <c r="F34" s="112" t="s">
        <v>339</v>
      </c>
      <c r="G34" s="113">
        <v>-2666.67</v>
      </c>
    </row>
    <row r="35" spans="1:12" ht="13.8" hidden="1" thickBot="1">
      <c r="A35" s="112" t="s">
        <v>515</v>
      </c>
      <c r="B35" s="112" t="s">
        <v>516</v>
      </c>
      <c r="C35" s="112" t="s">
        <v>411</v>
      </c>
      <c r="D35" s="112" t="s">
        <v>515</v>
      </c>
      <c r="E35" s="112" t="s">
        <v>516</v>
      </c>
      <c r="F35" s="112" t="s">
        <v>339</v>
      </c>
      <c r="G35" s="113">
        <v>0</v>
      </c>
    </row>
    <row r="36" spans="1:12" ht="13.8" hidden="1" thickBot="1">
      <c r="A36" s="112" t="s">
        <v>1569</v>
      </c>
      <c r="B36" s="112" t="s">
        <v>1570</v>
      </c>
      <c r="C36" s="112" t="s">
        <v>411</v>
      </c>
      <c r="D36" s="112" t="s">
        <v>1569</v>
      </c>
      <c r="E36" s="112" t="s">
        <v>1570</v>
      </c>
      <c r="F36" s="112" t="s">
        <v>339</v>
      </c>
      <c r="G36" s="113">
        <v>-525432.4</v>
      </c>
    </row>
    <row r="37" spans="1:12" ht="13.8" hidden="1" thickBot="1">
      <c r="A37" s="112" t="s">
        <v>1571</v>
      </c>
      <c r="B37" s="112" t="s">
        <v>1572</v>
      </c>
      <c r="C37" s="112" t="s">
        <v>411</v>
      </c>
      <c r="D37" s="112" t="s">
        <v>1571</v>
      </c>
      <c r="E37" s="112" t="s">
        <v>1572</v>
      </c>
      <c r="F37" s="112" t="s">
        <v>339</v>
      </c>
      <c r="G37" s="113">
        <v>-508301.61</v>
      </c>
    </row>
    <row r="38" spans="1:12" ht="13.8" hidden="1" thickBot="1">
      <c r="A38" s="112" t="s">
        <v>1573</v>
      </c>
      <c r="B38" s="112" t="s">
        <v>1574</v>
      </c>
      <c r="C38" s="112" t="s">
        <v>411</v>
      </c>
      <c r="D38" s="112" t="s">
        <v>1573</v>
      </c>
      <c r="E38" s="112" t="s">
        <v>1574</v>
      </c>
      <c r="F38" s="112" t="s">
        <v>339</v>
      </c>
      <c r="G38" s="113">
        <v>-54087.82</v>
      </c>
    </row>
    <row r="39" spans="1:12" ht="13.8" hidden="1" thickBot="1">
      <c r="A39" s="112" t="s">
        <v>1575</v>
      </c>
      <c r="B39" s="112" t="s">
        <v>1576</v>
      </c>
      <c r="C39" s="112" t="s">
        <v>411</v>
      </c>
      <c r="D39" s="112" t="s">
        <v>1575</v>
      </c>
      <c r="E39" s="112" t="s">
        <v>1576</v>
      </c>
      <c r="F39" s="112" t="s">
        <v>339</v>
      </c>
      <c r="G39" s="113">
        <v>-92618.02</v>
      </c>
    </row>
    <row r="40" spans="1:12" ht="13.8" hidden="1" thickBot="1">
      <c r="A40" s="112" t="s">
        <v>525</v>
      </c>
      <c r="B40" s="112" t="s">
        <v>526</v>
      </c>
      <c r="C40" s="112" t="s">
        <v>411</v>
      </c>
      <c r="D40" s="112" t="s">
        <v>525</v>
      </c>
      <c r="E40" s="112" t="s">
        <v>526</v>
      </c>
      <c r="F40" s="112" t="s">
        <v>339</v>
      </c>
      <c r="G40" s="113">
        <v>-1402107.31</v>
      </c>
    </row>
    <row r="41" spans="1:12" ht="13.8" hidden="1" thickBot="1">
      <c r="A41" s="112" t="s">
        <v>947</v>
      </c>
      <c r="B41" s="112" t="s">
        <v>948</v>
      </c>
      <c r="C41" s="112" t="s">
        <v>411</v>
      </c>
      <c r="D41" s="112" t="s">
        <v>947</v>
      </c>
      <c r="E41" s="112" t="s">
        <v>948</v>
      </c>
      <c r="F41" s="112" t="s">
        <v>339</v>
      </c>
      <c r="G41" s="113">
        <v>0</v>
      </c>
    </row>
    <row r="42" spans="1:12" ht="13.8" hidden="1" thickBot="1">
      <c r="A42" s="112" t="s">
        <v>405</v>
      </c>
      <c r="B42" s="112" t="s">
        <v>406</v>
      </c>
      <c r="C42" s="112" t="s">
        <v>361</v>
      </c>
      <c r="D42" s="112" t="s">
        <v>405</v>
      </c>
      <c r="E42" s="112" t="s">
        <v>406</v>
      </c>
      <c r="F42" s="112" t="s">
        <v>339</v>
      </c>
      <c r="G42" s="113">
        <v>0</v>
      </c>
    </row>
    <row r="43" spans="1:12" ht="13.8" hidden="1" thickBot="1">
      <c r="A43" s="112" t="s">
        <v>407</v>
      </c>
      <c r="B43" s="112" t="s">
        <v>408</v>
      </c>
      <c r="C43" s="112" t="s">
        <v>361</v>
      </c>
      <c r="D43" s="112" t="s">
        <v>407</v>
      </c>
      <c r="E43" s="112" t="s">
        <v>408</v>
      </c>
      <c r="F43" s="112" t="s">
        <v>339</v>
      </c>
      <c r="G43" s="113">
        <v>0</v>
      </c>
    </row>
    <row r="44" spans="1:12" ht="13.8" thickBot="1">
      <c r="A44" s="149" t="s">
        <v>409</v>
      </c>
      <c r="B44" s="149" t="s">
        <v>410</v>
      </c>
      <c r="C44" s="149" t="s">
        <v>411</v>
      </c>
      <c r="D44" s="149" t="s">
        <v>409</v>
      </c>
      <c r="E44" s="149" t="s">
        <v>410</v>
      </c>
      <c r="F44" s="149" t="s">
        <v>339</v>
      </c>
      <c r="G44" s="150">
        <v>0</v>
      </c>
      <c r="J44" s="95" t="s">
        <v>1261</v>
      </c>
      <c r="K44" s="152">
        <f>+G45+G46+G48+G49+G54</f>
        <v>-458589.98</v>
      </c>
    </row>
    <row r="45" spans="1:12" ht="13.8" thickBot="1">
      <c r="A45" s="149" t="s">
        <v>413</v>
      </c>
      <c r="B45" s="149" t="s">
        <v>414</v>
      </c>
      <c r="C45" s="149" t="s">
        <v>411</v>
      </c>
      <c r="D45" s="149" t="s">
        <v>413</v>
      </c>
      <c r="E45" s="149" t="s">
        <v>414</v>
      </c>
      <c r="F45" s="149" t="s">
        <v>339</v>
      </c>
      <c r="G45" s="150">
        <v>125460.37</v>
      </c>
      <c r="H45" s="154" t="s">
        <v>1257</v>
      </c>
      <c r="J45" s="95" t="s">
        <v>1260</v>
      </c>
      <c r="K45" s="152">
        <f>+G50+G53+G55+G57+G58+G61</f>
        <v>-375693.97</v>
      </c>
    </row>
    <row r="46" spans="1:12" ht="13.8" thickBot="1">
      <c r="A46" s="149" t="s">
        <v>415</v>
      </c>
      <c r="B46" s="149" t="s">
        <v>416</v>
      </c>
      <c r="C46" s="149" t="s">
        <v>411</v>
      </c>
      <c r="D46" s="149" t="s">
        <v>415</v>
      </c>
      <c r="E46" s="149" t="s">
        <v>416</v>
      </c>
      <c r="F46" s="149" t="s">
        <v>339</v>
      </c>
      <c r="G46" s="150">
        <v>-20000</v>
      </c>
      <c r="J46" s="95" t="s">
        <v>1258</v>
      </c>
      <c r="K46" s="152">
        <f>+G47</f>
        <v>-7401.86</v>
      </c>
    </row>
    <row r="47" spans="1:12" ht="13.8" thickBot="1">
      <c r="A47" s="149" t="s">
        <v>417</v>
      </c>
      <c r="B47" s="149" t="s">
        <v>418</v>
      </c>
      <c r="C47" s="149" t="s">
        <v>411</v>
      </c>
      <c r="D47" s="149" t="s">
        <v>417</v>
      </c>
      <c r="E47" s="149" t="s">
        <v>418</v>
      </c>
      <c r="F47" s="149" t="s">
        <v>339</v>
      </c>
      <c r="G47" s="150">
        <v>-7401.86</v>
      </c>
      <c r="H47" s="154" t="s">
        <v>1257</v>
      </c>
      <c r="J47" s="95" t="s">
        <v>1259</v>
      </c>
      <c r="K47" s="152">
        <f>+G51+G52</f>
        <v>-66423.850000000006</v>
      </c>
    </row>
    <row r="48" spans="1:12" ht="13.8" thickBot="1">
      <c r="A48" s="149" t="s">
        <v>419</v>
      </c>
      <c r="B48" s="149" t="s">
        <v>420</v>
      </c>
      <c r="C48" s="149" t="s">
        <v>411</v>
      </c>
      <c r="D48" s="149" t="s">
        <v>419</v>
      </c>
      <c r="E48" s="149" t="s">
        <v>420</v>
      </c>
      <c r="F48" s="149" t="s">
        <v>339</v>
      </c>
      <c r="G48" s="150">
        <v>0</v>
      </c>
      <c r="J48" s="95"/>
      <c r="K48" s="152">
        <f>SUM(K44:K47)</f>
        <v>-908109.65999999992</v>
      </c>
      <c r="L48" t="s">
        <v>1401</v>
      </c>
    </row>
    <row r="49" spans="1:12" ht="13.8" thickBot="1">
      <c r="A49" s="149" t="s">
        <v>421</v>
      </c>
      <c r="B49" s="149" t="s">
        <v>422</v>
      </c>
      <c r="C49" s="149" t="s">
        <v>411</v>
      </c>
      <c r="D49" s="149" t="s">
        <v>421</v>
      </c>
      <c r="E49" s="149" t="s">
        <v>422</v>
      </c>
      <c r="F49" s="149" t="s">
        <v>339</v>
      </c>
      <c r="G49" s="150">
        <v>-338821.04</v>
      </c>
      <c r="H49" s="154" t="s">
        <v>1257</v>
      </c>
      <c r="J49" s="95"/>
      <c r="K49" s="152">
        <f>SUM(G44:G61)</f>
        <v>-908109.65999999992</v>
      </c>
      <c r="L49" t="s">
        <v>1402</v>
      </c>
    </row>
    <row r="50" spans="1:12" ht="13.8" thickBot="1">
      <c r="A50" s="149" t="s">
        <v>423</v>
      </c>
      <c r="B50" s="149" t="s">
        <v>424</v>
      </c>
      <c r="C50" s="149" t="s">
        <v>411</v>
      </c>
      <c r="D50" s="149" t="s">
        <v>423</v>
      </c>
      <c r="E50" s="149" t="s">
        <v>424</v>
      </c>
      <c r="F50" s="149" t="s">
        <v>339</v>
      </c>
      <c r="G50" s="150">
        <v>-44546.6</v>
      </c>
      <c r="H50" s="154" t="s">
        <v>1257</v>
      </c>
      <c r="J50" s="95"/>
      <c r="K50" s="153">
        <f>+'Carryover Calculation Base'!H73</f>
        <v>908109.65999999992</v>
      </c>
      <c r="L50" t="s">
        <v>1403</v>
      </c>
    </row>
    <row r="51" spans="1:12" ht="13.8" thickBot="1">
      <c r="A51" s="149" t="s">
        <v>425</v>
      </c>
      <c r="B51" s="149" t="s">
        <v>426</v>
      </c>
      <c r="C51" s="149" t="s">
        <v>411</v>
      </c>
      <c r="D51" s="149" t="s">
        <v>425</v>
      </c>
      <c r="E51" s="149" t="s">
        <v>426</v>
      </c>
      <c r="F51" s="149" t="s">
        <v>339</v>
      </c>
      <c r="G51" s="150">
        <v>-66423.850000000006</v>
      </c>
      <c r="H51" s="155" t="s">
        <v>1257</v>
      </c>
    </row>
    <row r="52" spans="1:12" ht="13.8" thickBot="1">
      <c r="A52" s="149" t="s">
        <v>427</v>
      </c>
      <c r="B52" s="149" t="s">
        <v>428</v>
      </c>
      <c r="C52" s="149" t="s">
        <v>411</v>
      </c>
      <c r="D52" s="149" t="s">
        <v>427</v>
      </c>
      <c r="E52" s="149" t="s">
        <v>428</v>
      </c>
      <c r="F52" s="149" t="s">
        <v>339</v>
      </c>
      <c r="G52" s="150">
        <v>0</v>
      </c>
    </row>
    <row r="53" spans="1:12" ht="13.8" thickBot="1">
      <c r="A53" s="149" t="s">
        <v>429</v>
      </c>
      <c r="B53" s="149" t="s">
        <v>430</v>
      </c>
      <c r="C53" s="149" t="s">
        <v>411</v>
      </c>
      <c r="D53" s="149" t="s">
        <v>429</v>
      </c>
      <c r="E53" s="149" t="s">
        <v>430</v>
      </c>
      <c r="F53" s="149" t="s">
        <v>339</v>
      </c>
      <c r="G53" s="150">
        <v>-499.79</v>
      </c>
      <c r="H53" s="155" t="s">
        <v>1257</v>
      </c>
    </row>
    <row r="54" spans="1:12" ht="13.8" thickBot="1">
      <c r="A54" s="149" t="s">
        <v>431</v>
      </c>
      <c r="B54" s="149" t="s">
        <v>432</v>
      </c>
      <c r="C54" s="149" t="s">
        <v>411</v>
      </c>
      <c r="D54" s="149" t="s">
        <v>431</v>
      </c>
      <c r="E54" s="149" t="s">
        <v>432</v>
      </c>
      <c r="F54" s="149" t="s">
        <v>339</v>
      </c>
      <c r="G54" s="150">
        <v>-225229.31</v>
      </c>
      <c r="H54" s="155" t="s">
        <v>1257</v>
      </c>
    </row>
    <row r="55" spans="1:12" ht="13.8" thickBot="1">
      <c r="A55" s="149" t="s">
        <v>433</v>
      </c>
      <c r="B55" s="149" t="s">
        <v>434</v>
      </c>
      <c r="C55" s="149" t="s">
        <v>411</v>
      </c>
      <c r="D55" s="149" t="s">
        <v>433</v>
      </c>
      <c r="E55" s="149" t="s">
        <v>434</v>
      </c>
      <c r="F55" s="149" t="s">
        <v>339</v>
      </c>
      <c r="G55" s="150">
        <v>-8050</v>
      </c>
    </row>
    <row r="56" spans="1:12" ht="13.8" thickBot="1">
      <c r="A56" s="149" t="s">
        <v>435</v>
      </c>
      <c r="B56" s="149" t="s">
        <v>436</v>
      </c>
      <c r="C56" s="149" t="s">
        <v>411</v>
      </c>
      <c r="D56" s="149" t="s">
        <v>435</v>
      </c>
      <c r="E56" s="149" t="s">
        <v>436</v>
      </c>
      <c r="F56" s="149" t="s">
        <v>339</v>
      </c>
      <c r="G56" s="150">
        <v>0</v>
      </c>
    </row>
    <row r="57" spans="1:12" ht="13.8" thickBot="1">
      <c r="A57" s="149" t="s">
        <v>437</v>
      </c>
      <c r="B57" s="149" t="s">
        <v>438</v>
      </c>
      <c r="C57" s="149" t="s">
        <v>411</v>
      </c>
      <c r="D57" s="149" t="s">
        <v>437</v>
      </c>
      <c r="E57" s="149" t="s">
        <v>438</v>
      </c>
      <c r="F57" s="149" t="s">
        <v>339</v>
      </c>
      <c r="G57" s="150">
        <v>-137985.34</v>
      </c>
      <c r="H57" s="154" t="s">
        <v>1257</v>
      </c>
    </row>
    <row r="58" spans="1:12" ht="13.8" thickBot="1">
      <c r="A58" s="149" t="s">
        <v>439</v>
      </c>
      <c r="B58" s="149" t="s">
        <v>440</v>
      </c>
      <c r="C58" s="149" t="s">
        <v>411</v>
      </c>
      <c r="D58" s="149" t="s">
        <v>439</v>
      </c>
      <c r="E58" s="149" t="s">
        <v>440</v>
      </c>
      <c r="F58" s="149" t="s">
        <v>339</v>
      </c>
      <c r="G58" s="150">
        <v>-57715.27</v>
      </c>
      <c r="H58" s="155" t="s">
        <v>1257</v>
      </c>
    </row>
    <row r="59" spans="1:12" ht="13.8" thickBot="1">
      <c r="A59" s="149" t="s">
        <v>441</v>
      </c>
      <c r="B59" s="149" t="s">
        <v>442</v>
      </c>
      <c r="C59" s="149" t="s">
        <v>411</v>
      </c>
      <c r="D59" s="149" t="s">
        <v>441</v>
      </c>
      <c r="E59" s="149" t="s">
        <v>442</v>
      </c>
      <c r="F59" s="149" t="s">
        <v>339</v>
      </c>
      <c r="G59" s="150">
        <v>0</v>
      </c>
    </row>
    <row r="60" spans="1:12" ht="13.8" thickBot="1">
      <c r="A60" s="149" t="s">
        <v>443</v>
      </c>
      <c r="B60" s="149" t="s">
        <v>444</v>
      </c>
      <c r="C60" s="149" t="s">
        <v>411</v>
      </c>
      <c r="D60" s="149" t="s">
        <v>443</v>
      </c>
      <c r="E60" s="149" t="s">
        <v>444</v>
      </c>
      <c r="F60" s="149" t="s">
        <v>339</v>
      </c>
      <c r="G60" s="150">
        <v>0</v>
      </c>
    </row>
    <row r="61" spans="1:12" ht="13.8" thickBot="1">
      <c r="A61" s="149" t="s">
        <v>1433</v>
      </c>
      <c r="B61" s="149" t="s">
        <v>948</v>
      </c>
      <c r="C61" s="149" t="s">
        <v>411</v>
      </c>
      <c r="D61" s="149" t="s">
        <v>1433</v>
      </c>
      <c r="E61" s="149" t="s">
        <v>948</v>
      </c>
      <c r="F61" s="149" t="s">
        <v>339</v>
      </c>
      <c r="G61" s="150">
        <v>-126896.97</v>
      </c>
      <c r="H61" s="154" t="s">
        <v>1257</v>
      </c>
    </row>
    <row r="62" spans="1:12" ht="13.8" hidden="1" thickBot="1">
      <c r="A62" s="112" t="s">
        <v>445</v>
      </c>
      <c r="B62" s="112" t="s">
        <v>396</v>
      </c>
      <c r="C62" s="112" t="s">
        <v>446</v>
      </c>
      <c r="D62" s="114"/>
      <c r="E62" s="114"/>
      <c r="F62" s="112" t="s">
        <v>339</v>
      </c>
      <c r="G62" s="113">
        <v>0</v>
      </c>
    </row>
    <row r="63" spans="1:12" ht="13.8" hidden="1" thickBot="1">
      <c r="A63" s="112" t="s">
        <v>447</v>
      </c>
      <c r="B63" s="112" t="s">
        <v>448</v>
      </c>
      <c r="C63" s="112" t="s">
        <v>449</v>
      </c>
      <c r="D63" s="114"/>
      <c r="E63" s="114"/>
      <c r="F63" s="112" t="s">
        <v>339</v>
      </c>
      <c r="G63" s="113">
        <v>0</v>
      </c>
    </row>
    <row r="64" spans="1:12" ht="13.8" thickBot="1">
      <c r="A64" s="183" t="s">
        <v>450</v>
      </c>
      <c r="B64" s="183" t="s">
        <v>451</v>
      </c>
      <c r="C64" s="183" t="s">
        <v>411</v>
      </c>
      <c r="D64" s="183" t="s">
        <v>450</v>
      </c>
      <c r="E64" s="183" t="s">
        <v>451</v>
      </c>
      <c r="F64" s="183" t="s">
        <v>339</v>
      </c>
      <c r="G64" s="184">
        <v>-107466.29</v>
      </c>
    </row>
    <row r="65" spans="1:7" ht="13.8" thickBot="1">
      <c r="A65" s="183" t="s">
        <v>452</v>
      </c>
      <c r="B65" s="183" t="s">
        <v>453</v>
      </c>
      <c r="C65" s="183" t="s">
        <v>411</v>
      </c>
      <c r="D65" s="183" t="s">
        <v>452</v>
      </c>
      <c r="E65" s="183" t="s">
        <v>453</v>
      </c>
      <c r="F65" s="183" t="s">
        <v>339</v>
      </c>
      <c r="G65" s="184">
        <v>-3315.4</v>
      </c>
    </row>
    <row r="66" spans="1:7" ht="13.8" thickBot="1">
      <c r="A66" s="183" t="s">
        <v>454</v>
      </c>
      <c r="B66" s="183" t="s">
        <v>455</v>
      </c>
      <c r="C66" s="183" t="s">
        <v>411</v>
      </c>
      <c r="D66" s="183" t="s">
        <v>454</v>
      </c>
      <c r="E66" s="183" t="s">
        <v>455</v>
      </c>
      <c r="F66" s="183" t="s">
        <v>339</v>
      </c>
      <c r="G66" s="184">
        <v>-49288.29</v>
      </c>
    </row>
    <row r="67" spans="1:7" ht="13.8" hidden="1" thickBot="1">
      <c r="A67" s="112" t="s">
        <v>456</v>
      </c>
      <c r="B67" s="112" t="s">
        <v>457</v>
      </c>
      <c r="C67" s="112" t="s">
        <v>458</v>
      </c>
      <c r="D67" s="114"/>
      <c r="E67" s="114"/>
      <c r="F67" s="112" t="s">
        <v>339</v>
      </c>
      <c r="G67" s="113">
        <v>-1256603.3700000001</v>
      </c>
    </row>
    <row r="68" spans="1:7" ht="13.8" hidden="1" thickBot="1">
      <c r="A68" s="112" t="s">
        <v>459</v>
      </c>
      <c r="B68" s="112" t="s">
        <v>460</v>
      </c>
      <c r="C68" s="112" t="s">
        <v>458</v>
      </c>
      <c r="D68" s="114"/>
      <c r="E68" s="114"/>
      <c r="F68" s="112" t="s">
        <v>339</v>
      </c>
      <c r="G68" s="113">
        <v>0</v>
      </c>
    </row>
    <row r="69" spans="1:7" ht="13.8" hidden="1" thickBot="1">
      <c r="A69" s="112" t="s">
        <v>461</v>
      </c>
      <c r="B69" s="112" t="s">
        <v>462</v>
      </c>
      <c r="C69" s="112" t="s">
        <v>458</v>
      </c>
      <c r="D69" s="114"/>
      <c r="E69" s="114"/>
      <c r="F69" s="112" t="s">
        <v>339</v>
      </c>
      <c r="G69" s="113">
        <v>-3.44</v>
      </c>
    </row>
    <row r="70" spans="1:7" ht="13.8" hidden="1" thickBot="1">
      <c r="A70" s="112" t="s">
        <v>463</v>
      </c>
      <c r="B70" s="112" t="s">
        <v>464</v>
      </c>
      <c r="C70" s="112" t="s">
        <v>458</v>
      </c>
      <c r="D70" s="114"/>
      <c r="E70" s="114"/>
      <c r="F70" s="112" t="s">
        <v>339</v>
      </c>
      <c r="G70" s="113">
        <v>0</v>
      </c>
    </row>
    <row r="71" spans="1:7" ht="13.8" hidden="1" thickBot="1">
      <c r="A71" s="112" t="s">
        <v>465</v>
      </c>
      <c r="B71" s="112" t="s">
        <v>466</v>
      </c>
      <c r="C71" s="112" t="s">
        <v>458</v>
      </c>
      <c r="D71" s="114"/>
      <c r="E71" s="114"/>
      <c r="F71" s="112" t="s">
        <v>339</v>
      </c>
      <c r="G71" s="113">
        <v>-16824499.23</v>
      </c>
    </row>
    <row r="72" spans="1:7" ht="13.8" hidden="1" thickBot="1">
      <c r="A72" s="112" t="s">
        <v>467</v>
      </c>
      <c r="B72" s="112" t="s">
        <v>468</v>
      </c>
      <c r="C72" s="112" t="s">
        <v>458</v>
      </c>
      <c r="D72" s="114"/>
      <c r="E72" s="114"/>
      <c r="F72" s="112" t="s">
        <v>339</v>
      </c>
      <c r="G72" s="113">
        <v>-51163374.840000004</v>
      </c>
    </row>
    <row r="73" spans="1:7" ht="13.8" hidden="1" thickBot="1">
      <c r="A73" s="112" t="s">
        <v>469</v>
      </c>
      <c r="B73" s="112" t="s">
        <v>470</v>
      </c>
      <c r="C73" s="112" t="s">
        <v>446</v>
      </c>
      <c r="D73" s="114"/>
      <c r="E73" s="114"/>
      <c r="F73" s="112" t="s">
        <v>471</v>
      </c>
      <c r="G73" s="113">
        <v>-31015233.649999999</v>
      </c>
    </row>
    <row r="74" spans="1:7" ht="13.8" hidden="1" thickBot="1">
      <c r="A74" s="112" t="s">
        <v>469</v>
      </c>
      <c r="B74" s="112" t="s">
        <v>470</v>
      </c>
      <c r="C74" s="112" t="s">
        <v>446</v>
      </c>
      <c r="D74" s="114"/>
      <c r="E74" s="114"/>
      <c r="F74" s="112" t="s">
        <v>339</v>
      </c>
      <c r="G74" s="113">
        <v>31015233.649999999</v>
      </c>
    </row>
    <row r="75" spans="1:7" ht="13.8" hidden="1" thickBot="1">
      <c r="A75" s="112" t="s">
        <v>472</v>
      </c>
      <c r="B75" s="112" t="s">
        <v>473</v>
      </c>
      <c r="C75" s="112" t="s">
        <v>346</v>
      </c>
      <c r="D75" s="114"/>
      <c r="E75" s="114"/>
      <c r="F75" s="112" t="s">
        <v>339</v>
      </c>
      <c r="G75" s="113">
        <v>-1410473.89</v>
      </c>
    </row>
    <row r="76" spans="1:7" ht="13.8" hidden="1" thickBot="1">
      <c r="A76" s="112" t="s">
        <v>474</v>
      </c>
      <c r="B76" s="112" t="s">
        <v>475</v>
      </c>
      <c r="C76" s="112" t="s">
        <v>446</v>
      </c>
      <c r="D76" s="114"/>
      <c r="E76" s="114"/>
      <c r="F76" s="112" t="s">
        <v>339</v>
      </c>
      <c r="G76" s="113">
        <v>-15760586.130000001</v>
      </c>
    </row>
    <row r="77" spans="1:7" ht="13.8" hidden="1" thickBot="1">
      <c r="A77" s="112" t="s">
        <v>476</v>
      </c>
      <c r="B77" s="112" t="s">
        <v>477</v>
      </c>
      <c r="C77" s="112" t="s">
        <v>446</v>
      </c>
      <c r="D77" s="114"/>
      <c r="E77" s="114"/>
      <c r="F77" s="112" t="s">
        <v>339</v>
      </c>
      <c r="G77" s="113">
        <v>-72872.55</v>
      </c>
    </row>
    <row r="78" spans="1:7" ht="13.8" hidden="1" thickBot="1">
      <c r="A78" s="112" t="s">
        <v>478</v>
      </c>
      <c r="B78" s="112" t="s">
        <v>479</v>
      </c>
      <c r="C78" s="112" t="s">
        <v>346</v>
      </c>
      <c r="D78" s="114"/>
      <c r="E78" s="114"/>
      <c r="F78" s="112" t="s">
        <v>339</v>
      </c>
      <c r="G78" s="113">
        <v>-230242.04</v>
      </c>
    </row>
    <row r="79" spans="1:7" ht="13.8" hidden="1" thickBot="1">
      <c r="A79" s="112" t="s">
        <v>480</v>
      </c>
      <c r="B79" s="112" t="s">
        <v>481</v>
      </c>
      <c r="C79" s="112" t="s">
        <v>346</v>
      </c>
      <c r="D79" s="114"/>
      <c r="E79" s="114"/>
      <c r="F79" s="112" t="s">
        <v>339</v>
      </c>
      <c r="G79" s="113">
        <v>44348.18</v>
      </c>
    </row>
    <row r="80" spans="1:7" ht="13.8" hidden="1" thickBot="1">
      <c r="A80" s="112" t="s">
        <v>482</v>
      </c>
      <c r="B80" s="112" t="s">
        <v>483</v>
      </c>
      <c r="C80" s="112" t="s">
        <v>346</v>
      </c>
      <c r="D80" s="114"/>
      <c r="E80" s="114"/>
      <c r="F80" s="112" t="s">
        <v>339</v>
      </c>
      <c r="G80" s="113">
        <v>37500</v>
      </c>
    </row>
    <row r="81" spans="1:9" ht="13.8" hidden="1" thickBot="1">
      <c r="A81" s="112" t="s">
        <v>484</v>
      </c>
      <c r="B81" s="112" t="s">
        <v>485</v>
      </c>
      <c r="C81" s="112" t="s">
        <v>346</v>
      </c>
      <c r="D81" s="114"/>
      <c r="E81" s="114"/>
      <c r="F81" s="112" t="s">
        <v>339</v>
      </c>
      <c r="G81" s="113">
        <v>0</v>
      </c>
    </row>
    <row r="82" spans="1:9" ht="13.8" hidden="1" thickBot="1">
      <c r="A82" s="112" t="s">
        <v>486</v>
      </c>
      <c r="B82" s="112" t="s">
        <v>487</v>
      </c>
      <c r="C82" s="112" t="s">
        <v>446</v>
      </c>
      <c r="D82" s="114"/>
      <c r="E82" s="114"/>
      <c r="F82" s="112" t="s">
        <v>339</v>
      </c>
      <c r="G82" s="113">
        <v>-547110.9</v>
      </c>
    </row>
    <row r="83" spans="1:9" ht="13.8" hidden="1" thickBot="1">
      <c r="A83" s="112" t="s">
        <v>488</v>
      </c>
      <c r="B83" s="112" t="s">
        <v>489</v>
      </c>
      <c r="C83" s="112" t="s">
        <v>446</v>
      </c>
      <c r="D83" s="114"/>
      <c r="E83" s="114"/>
      <c r="F83" s="112" t="s">
        <v>339</v>
      </c>
      <c r="G83" s="113">
        <v>-167985.34</v>
      </c>
    </row>
    <row r="84" spans="1:9" ht="13.8" hidden="1" thickBot="1">
      <c r="A84" s="112" t="s">
        <v>490</v>
      </c>
      <c r="B84" s="112" t="s">
        <v>491</v>
      </c>
      <c r="C84" s="112" t="s">
        <v>446</v>
      </c>
      <c r="D84" s="114"/>
      <c r="E84" s="114"/>
      <c r="F84" s="112" t="s">
        <v>339</v>
      </c>
      <c r="G84" s="113">
        <v>-47367.18</v>
      </c>
    </row>
    <row r="85" spans="1:9" ht="13.8" hidden="1" thickBot="1">
      <c r="A85" s="112" t="s">
        <v>492</v>
      </c>
      <c r="B85" s="112" t="s">
        <v>493</v>
      </c>
      <c r="C85" s="112" t="s">
        <v>446</v>
      </c>
      <c r="D85" s="114"/>
      <c r="E85" s="114"/>
      <c r="F85" s="112" t="s">
        <v>339</v>
      </c>
      <c r="G85" s="113">
        <v>-516852.53</v>
      </c>
    </row>
    <row r="86" spans="1:9" ht="13.8" hidden="1" thickBot="1">
      <c r="A86" s="112" t="s">
        <v>494</v>
      </c>
      <c r="B86" s="112" t="s">
        <v>495</v>
      </c>
      <c r="C86" s="112" t="s">
        <v>446</v>
      </c>
      <c r="D86" s="114"/>
      <c r="E86" s="114"/>
      <c r="F86" s="112" t="s">
        <v>339</v>
      </c>
      <c r="G86" s="113">
        <v>-1007332.12</v>
      </c>
    </row>
    <row r="87" spans="1:9" ht="13.8" hidden="1" thickBot="1">
      <c r="A87" s="112" t="s">
        <v>496</v>
      </c>
      <c r="B87" s="112" t="s">
        <v>497</v>
      </c>
      <c r="C87" s="112" t="s">
        <v>446</v>
      </c>
      <c r="D87" s="114"/>
      <c r="E87" s="114"/>
      <c r="F87" s="112" t="s">
        <v>339</v>
      </c>
      <c r="G87" s="113">
        <v>-276451.36</v>
      </c>
    </row>
    <row r="88" spans="1:9" ht="13.8" hidden="1" thickBot="1">
      <c r="A88" s="112" t="s">
        <v>498</v>
      </c>
      <c r="B88" s="112" t="s">
        <v>499</v>
      </c>
      <c r="C88" s="112" t="s">
        <v>446</v>
      </c>
      <c r="D88" s="114"/>
      <c r="E88" s="114"/>
      <c r="F88" s="112" t="s">
        <v>339</v>
      </c>
      <c r="G88" s="113">
        <v>-287435.06</v>
      </c>
    </row>
    <row r="89" spans="1:9" ht="13.8" hidden="1" thickBot="1">
      <c r="A89" s="112" t="s">
        <v>500</v>
      </c>
      <c r="B89" s="112" t="s">
        <v>501</v>
      </c>
      <c r="C89" s="112" t="s">
        <v>458</v>
      </c>
      <c r="D89" s="114"/>
      <c r="E89" s="114"/>
      <c r="F89" s="112" t="s">
        <v>339</v>
      </c>
      <c r="G89" s="113">
        <v>0</v>
      </c>
    </row>
    <row r="90" spans="1:9" ht="13.8" hidden="1" thickBot="1">
      <c r="A90" s="112" t="s">
        <v>502</v>
      </c>
      <c r="B90" s="112" t="s">
        <v>503</v>
      </c>
      <c r="C90" s="112" t="s">
        <v>361</v>
      </c>
      <c r="D90" s="112" t="s">
        <v>502</v>
      </c>
      <c r="E90" s="112" t="s">
        <v>503</v>
      </c>
      <c r="F90" s="112" t="s">
        <v>339</v>
      </c>
      <c r="G90" s="113">
        <v>0</v>
      </c>
    </row>
    <row r="91" spans="1:9" ht="13.8" thickBot="1">
      <c r="A91" s="112" t="s">
        <v>298</v>
      </c>
      <c r="B91" s="112" t="s">
        <v>504</v>
      </c>
      <c r="C91" s="112" t="s">
        <v>411</v>
      </c>
      <c r="D91" s="112" t="s">
        <v>298</v>
      </c>
      <c r="E91" s="112" t="s">
        <v>504</v>
      </c>
      <c r="F91" s="112" t="s">
        <v>339</v>
      </c>
      <c r="G91" s="113">
        <v>-229074004.58000001</v>
      </c>
      <c r="H91" s="15">
        <f>+'Carryover Calculation Base'!H69</f>
        <v>230234680.27999997</v>
      </c>
      <c r="I91" s="116">
        <f>SUM(G91:H91)</f>
        <v>1160675.6999999583</v>
      </c>
    </row>
    <row r="92" spans="1:9" ht="13.8" thickBot="1">
      <c r="A92" s="112" t="s">
        <v>505</v>
      </c>
      <c r="B92" s="112" t="s">
        <v>506</v>
      </c>
      <c r="C92" s="112" t="s">
        <v>411</v>
      </c>
      <c r="D92" s="112" t="s">
        <v>505</v>
      </c>
      <c r="E92" s="112" t="s">
        <v>506</v>
      </c>
      <c r="F92" s="112" t="s">
        <v>339</v>
      </c>
      <c r="G92" s="113">
        <v>8595.23</v>
      </c>
    </row>
    <row r="93" spans="1:9" ht="13.8" thickBot="1">
      <c r="A93" s="112" t="s">
        <v>507</v>
      </c>
      <c r="B93" s="112" t="s">
        <v>508</v>
      </c>
      <c r="C93" s="112" t="s">
        <v>411</v>
      </c>
      <c r="D93" s="112" t="s">
        <v>507</v>
      </c>
      <c r="E93" s="112" t="s">
        <v>508</v>
      </c>
      <c r="F93" s="112" t="s">
        <v>339</v>
      </c>
      <c r="G93" s="113">
        <v>0</v>
      </c>
      <c r="I93" s="116"/>
    </row>
    <row r="94" spans="1:9" ht="13.8" thickBot="1">
      <c r="A94" s="112" t="s">
        <v>509</v>
      </c>
      <c r="B94" s="112" t="s">
        <v>510</v>
      </c>
      <c r="C94" s="112" t="s">
        <v>411</v>
      </c>
      <c r="D94" s="112" t="s">
        <v>509</v>
      </c>
      <c r="E94" s="112" t="s">
        <v>510</v>
      </c>
      <c r="F94" s="112" t="s">
        <v>339</v>
      </c>
      <c r="G94" s="113">
        <v>0</v>
      </c>
      <c r="I94" s="107"/>
    </row>
    <row r="95" spans="1:9" ht="13.8" thickBot="1">
      <c r="A95" s="112" t="s">
        <v>511</v>
      </c>
      <c r="B95" s="112" t="s">
        <v>512</v>
      </c>
      <c r="C95" s="112" t="s">
        <v>411</v>
      </c>
      <c r="D95" s="112" t="s">
        <v>511</v>
      </c>
      <c r="E95" s="112" t="s">
        <v>512</v>
      </c>
      <c r="F95" s="112" t="s">
        <v>339</v>
      </c>
      <c r="G95" s="113">
        <v>0</v>
      </c>
    </row>
    <row r="96" spans="1:9" ht="13.8" thickBot="1">
      <c r="A96" s="112" t="s">
        <v>513</v>
      </c>
      <c r="B96" s="112" t="s">
        <v>514</v>
      </c>
      <c r="C96" s="112" t="s">
        <v>411</v>
      </c>
      <c r="D96" s="112" t="s">
        <v>513</v>
      </c>
      <c r="E96" s="112" t="s">
        <v>514</v>
      </c>
      <c r="F96" s="112" t="s">
        <v>339</v>
      </c>
      <c r="G96" s="113">
        <v>-2666.67</v>
      </c>
    </row>
    <row r="97" spans="1:7" ht="13.8" thickBot="1">
      <c r="A97" s="112" t="s">
        <v>515</v>
      </c>
      <c r="B97" s="112" t="s">
        <v>516</v>
      </c>
      <c r="C97" s="112" t="s">
        <v>411</v>
      </c>
      <c r="D97" s="112" t="s">
        <v>515</v>
      </c>
      <c r="E97" s="112" t="s">
        <v>516</v>
      </c>
      <c r="F97" s="112" t="s">
        <v>339</v>
      </c>
      <c r="G97" s="113">
        <v>0</v>
      </c>
    </row>
    <row r="98" spans="1:7" ht="13.8" hidden="1" thickBot="1">
      <c r="A98" s="112" t="s">
        <v>1569</v>
      </c>
      <c r="B98" s="112" t="s">
        <v>1570</v>
      </c>
      <c r="C98" s="112" t="s">
        <v>411</v>
      </c>
      <c r="D98" s="112" t="s">
        <v>1569</v>
      </c>
      <c r="E98" s="112" t="s">
        <v>1570</v>
      </c>
      <c r="F98" s="112" t="s">
        <v>339</v>
      </c>
      <c r="G98" s="113">
        <v>-525432.4</v>
      </c>
    </row>
    <row r="99" spans="1:7" ht="13.8" hidden="1" thickBot="1">
      <c r="A99" s="112" t="s">
        <v>1571</v>
      </c>
      <c r="B99" s="112" t="s">
        <v>1572</v>
      </c>
      <c r="C99" s="112" t="s">
        <v>411</v>
      </c>
      <c r="D99" s="112" t="s">
        <v>1571</v>
      </c>
      <c r="E99" s="112" t="s">
        <v>1572</v>
      </c>
      <c r="F99" s="112" t="s">
        <v>339</v>
      </c>
      <c r="G99" s="113">
        <v>-508301.61</v>
      </c>
    </row>
    <row r="100" spans="1:7" ht="13.8" hidden="1" thickBot="1">
      <c r="A100" s="112" t="s">
        <v>1573</v>
      </c>
      <c r="B100" s="112" t="s">
        <v>1574</v>
      </c>
      <c r="C100" s="112" t="s">
        <v>411</v>
      </c>
      <c r="D100" s="112" t="s">
        <v>1573</v>
      </c>
      <c r="E100" s="112" t="s">
        <v>1574</v>
      </c>
      <c r="F100" s="112" t="s">
        <v>339</v>
      </c>
      <c r="G100" s="113">
        <v>-54087.82</v>
      </c>
    </row>
    <row r="101" spans="1:7" ht="13.8" hidden="1" thickBot="1">
      <c r="A101" s="112" t="s">
        <v>1575</v>
      </c>
      <c r="B101" s="112" t="s">
        <v>1576</v>
      </c>
      <c r="C101" s="112" t="s">
        <v>411</v>
      </c>
      <c r="D101" s="112" t="s">
        <v>1575</v>
      </c>
      <c r="E101" s="112" t="s">
        <v>1576</v>
      </c>
      <c r="F101" s="112" t="s">
        <v>339</v>
      </c>
      <c r="G101" s="113">
        <v>-92618.02</v>
      </c>
    </row>
    <row r="102" spans="1:7" ht="13.8" thickBot="1">
      <c r="A102" s="112" t="s">
        <v>525</v>
      </c>
      <c r="B102" s="112" t="s">
        <v>526</v>
      </c>
      <c r="C102" s="112" t="s">
        <v>411</v>
      </c>
      <c r="D102" s="112" t="s">
        <v>525</v>
      </c>
      <c r="E102" s="112" t="s">
        <v>526</v>
      </c>
      <c r="F102" s="112" t="s">
        <v>339</v>
      </c>
      <c r="G102" s="113">
        <v>-1402107.31</v>
      </c>
    </row>
    <row r="103" spans="1:7" ht="13.8" hidden="1" thickBot="1">
      <c r="A103" s="112" t="s">
        <v>947</v>
      </c>
      <c r="B103" s="112" t="s">
        <v>948</v>
      </c>
      <c r="C103" s="112" t="s">
        <v>411</v>
      </c>
      <c r="D103" s="112" t="s">
        <v>947</v>
      </c>
      <c r="E103" s="112" t="s">
        <v>948</v>
      </c>
      <c r="F103" s="112" t="s">
        <v>339</v>
      </c>
      <c r="G103" s="113">
        <v>0</v>
      </c>
    </row>
    <row r="104" spans="1:7" ht="13.8" hidden="1" thickBot="1">
      <c r="A104" s="112" t="s">
        <v>529</v>
      </c>
      <c r="B104" s="112" t="s">
        <v>530</v>
      </c>
      <c r="C104" s="112" t="s">
        <v>346</v>
      </c>
      <c r="D104" s="114"/>
      <c r="E104" s="114"/>
      <c r="F104" s="112" t="s">
        <v>339</v>
      </c>
      <c r="G104" s="113">
        <v>-4846313.2</v>
      </c>
    </row>
    <row r="105" spans="1:7" ht="13.8" hidden="1" thickBot="1">
      <c r="A105" s="112" t="s">
        <v>531</v>
      </c>
      <c r="B105" s="112" t="s">
        <v>532</v>
      </c>
      <c r="C105" s="112" t="s">
        <v>346</v>
      </c>
      <c r="D105" s="114"/>
      <c r="E105" s="114"/>
      <c r="F105" s="112" t="s">
        <v>339</v>
      </c>
      <c r="G105" s="113">
        <v>-183868898.21000001</v>
      </c>
    </row>
    <row r="106" spans="1:7" ht="13.8" hidden="1" thickBot="1">
      <c r="A106" s="112" t="s">
        <v>533</v>
      </c>
      <c r="B106" s="112" t="s">
        <v>534</v>
      </c>
      <c r="C106" s="112" t="s">
        <v>346</v>
      </c>
      <c r="D106" s="114"/>
      <c r="E106" s="114"/>
      <c r="F106" s="112" t="s">
        <v>339</v>
      </c>
      <c r="G106" s="113">
        <v>0</v>
      </c>
    </row>
    <row r="107" spans="1:7" ht="13.8" hidden="1" thickBot="1">
      <c r="A107" s="112" t="s">
        <v>535</v>
      </c>
      <c r="B107" s="112" t="s">
        <v>536</v>
      </c>
      <c r="C107" s="112" t="s">
        <v>346</v>
      </c>
      <c r="D107" s="114"/>
      <c r="E107" s="114"/>
      <c r="F107" s="112" t="s">
        <v>339</v>
      </c>
      <c r="G107" s="113">
        <v>-4120769.49</v>
      </c>
    </row>
    <row r="108" spans="1:7" ht="13.8" hidden="1" thickBot="1">
      <c r="A108" s="112" t="s">
        <v>537</v>
      </c>
      <c r="B108" s="112" t="s">
        <v>538</v>
      </c>
      <c r="C108" s="112" t="s">
        <v>342</v>
      </c>
      <c r="D108" s="112" t="s">
        <v>537</v>
      </c>
      <c r="E108" s="112" t="s">
        <v>538</v>
      </c>
      <c r="F108" s="112" t="s">
        <v>339</v>
      </c>
      <c r="G108" s="113">
        <v>0</v>
      </c>
    </row>
    <row r="109" spans="1:7" ht="13.8" hidden="1" thickBot="1">
      <c r="A109" s="112" t="s">
        <v>537</v>
      </c>
      <c r="B109" s="112" t="s">
        <v>538</v>
      </c>
      <c r="C109" s="112" t="s">
        <v>342</v>
      </c>
      <c r="D109" s="112" t="s">
        <v>537</v>
      </c>
      <c r="E109" s="112" t="s">
        <v>538</v>
      </c>
      <c r="F109" s="112" t="s">
        <v>539</v>
      </c>
      <c r="G109" s="113">
        <v>0</v>
      </c>
    </row>
    <row r="110" spans="1:7" ht="13.8" hidden="1" thickBot="1">
      <c r="A110" s="112" t="s">
        <v>540</v>
      </c>
      <c r="B110" s="112" t="s">
        <v>541</v>
      </c>
      <c r="C110" s="112" t="s">
        <v>342</v>
      </c>
      <c r="D110" s="114"/>
      <c r="E110" s="114"/>
      <c r="F110" s="112" t="s">
        <v>339</v>
      </c>
      <c r="G110" s="113">
        <v>0</v>
      </c>
    </row>
    <row r="111" spans="1:7" ht="13.8" hidden="1" thickBot="1">
      <c r="A111" s="112" t="s">
        <v>540</v>
      </c>
      <c r="B111" s="112" t="s">
        <v>541</v>
      </c>
      <c r="C111" s="112" t="s">
        <v>342</v>
      </c>
      <c r="D111" s="114"/>
      <c r="E111" s="114"/>
      <c r="F111" s="112" t="s">
        <v>343</v>
      </c>
      <c r="G111" s="113">
        <v>0</v>
      </c>
    </row>
    <row r="112" spans="1:7" ht="13.8" hidden="1" thickBot="1">
      <c r="A112" s="112" t="s">
        <v>542</v>
      </c>
      <c r="B112" s="112" t="s">
        <v>543</v>
      </c>
      <c r="C112" s="112" t="s">
        <v>346</v>
      </c>
      <c r="D112" s="114"/>
      <c r="E112" s="114"/>
      <c r="F112" s="112" t="s">
        <v>339</v>
      </c>
      <c r="G112" s="113">
        <v>168</v>
      </c>
    </row>
    <row r="113" spans="1:7" ht="13.8" hidden="1" thickBot="1">
      <c r="A113" s="112" t="s">
        <v>544</v>
      </c>
      <c r="B113" s="112" t="s">
        <v>545</v>
      </c>
      <c r="C113" s="112" t="s">
        <v>346</v>
      </c>
      <c r="D113" s="114"/>
      <c r="E113" s="114"/>
      <c r="F113" s="112" t="s">
        <v>339</v>
      </c>
      <c r="G113" s="113">
        <v>-6082140.4699999997</v>
      </c>
    </row>
    <row r="114" spans="1:7" ht="13.8" hidden="1" thickBot="1">
      <c r="A114" s="112" t="s">
        <v>546</v>
      </c>
      <c r="B114" s="112" t="s">
        <v>547</v>
      </c>
      <c r="C114" s="112" t="s">
        <v>346</v>
      </c>
      <c r="D114" s="114"/>
      <c r="E114" s="114"/>
      <c r="F114" s="112" t="s">
        <v>339</v>
      </c>
      <c r="G114" s="113">
        <v>62136.22</v>
      </c>
    </row>
    <row r="115" spans="1:7" ht="13.8" hidden="1" thickBot="1">
      <c r="A115" s="112" t="s">
        <v>548</v>
      </c>
      <c r="B115" s="112" t="s">
        <v>549</v>
      </c>
      <c r="C115" s="112" t="s">
        <v>356</v>
      </c>
      <c r="D115" s="114"/>
      <c r="E115" s="114"/>
      <c r="F115" s="112" t="s">
        <v>339</v>
      </c>
      <c r="G115" s="113">
        <v>-116788.26</v>
      </c>
    </row>
    <row r="116" spans="1:7" ht="13.8" hidden="1" thickBot="1">
      <c r="A116" s="112" t="s">
        <v>548</v>
      </c>
      <c r="B116" s="112" t="s">
        <v>549</v>
      </c>
      <c r="C116" s="112" t="s">
        <v>356</v>
      </c>
      <c r="D116" s="114"/>
      <c r="E116" s="114"/>
      <c r="F116" s="112" t="s">
        <v>539</v>
      </c>
      <c r="G116" s="113">
        <v>0</v>
      </c>
    </row>
    <row r="117" spans="1:7" ht="13.8" hidden="1" thickBot="1">
      <c r="A117" s="112" t="s">
        <v>550</v>
      </c>
      <c r="B117" s="112" t="s">
        <v>551</v>
      </c>
      <c r="C117" s="112" t="s">
        <v>552</v>
      </c>
      <c r="D117" s="114"/>
      <c r="E117" s="114"/>
      <c r="F117" s="112" t="s">
        <v>339</v>
      </c>
      <c r="G117" s="113">
        <v>0</v>
      </c>
    </row>
    <row r="118" spans="1:7" ht="13.8" hidden="1" thickBot="1">
      <c r="A118" s="112" t="s">
        <v>553</v>
      </c>
      <c r="B118" s="112" t="s">
        <v>554</v>
      </c>
      <c r="C118" s="112" t="s">
        <v>552</v>
      </c>
      <c r="D118" s="114"/>
      <c r="E118" s="114"/>
      <c r="F118" s="112" t="s">
        <v>339</v>
      </c>
      <c r="G118" s="113">
        <v>0</v>
      </c>
    </row>
    <row r="119" spans="1:7" ht="13.8" hidden="1" thickBot="1">
      <c r="A119" s="112" t="s">
        <v>555</v>
      </c>
      <c r="B119" s="112" t="s">
        <v>556</v>
      </c>
      <c r="C119" s="112" t="s">
        <v>412</v>
      </c>
      <c r="D119" s="114"/>
      <c r="E119" s="114"/>
      <c r="F119" s="112" t="s">
        <v>339</v>
      </c>
      <c r="G119" s="113">
        <v>0</v>
      </c>
    </row>
    <row r="120" spans="1:7" ht="13.8" hidden="1" thickBot="1">
      <c r="A120" s="112" t="s">
        <v>557</v>
      </c>
      <c r="B120" s="112" t="s">
        <v>558</v>
      </c>
      <c r="C120" s="112" t="s">
        <v>412</v>
      </c>
      <c r="D120" s="114"/>
      <c r="E120" s="114"/>
      <c r="F120" s="112" t="s">
        <v>339</v>
      </c>
      <c r="G120" s="113">
        <v>0</v>
      </c>
    </row>
    <row r="121" spans="1:7" ht="13.8" hidden="1" thickBot="1">
      <c r="A121" s="112" t="s">
        <v>559</v>
      </c>
      <c r="B121" s="112" t="s">
        <v>560</v>
      </c>
      <c r="C121" s="112" t="s">
        <v>412</v>
      </c>
      <c r="D121" s="114"/>
      <c r="E121" s="114"/>
      <c r="F121" s="112" t="s">
        <v>339</v>
      </c>
      <c r="G121" s="113">
        <v>0</v>
      </c>
    </row>
    <row r="122" spans="1:7" ht="13.8" hidden="1" thickBot="1">
      <c r="A122" s="112" t="s">
        <v>561</v>
      </c>
      <c r="B122" s="112" t="s">
        <v>562</v>
      </c>
      <c r="C122" s="112" t="s">
        <v>412</v>
      </c>
      <c r="D122" s="114"/>
      <c r="E122" s="114"/>
      <c r="F122" s="112" t="s">
        <v>339</v>
      </c>
      <c r="G122" s="113">
        <v>0</v>
      </c>
    </row>
    <row r="123" spans="1:7" ht="13.8" hidden="1" thickBot="1">
      <c r="A123" s="112" t="s">
        <v>563</v>
      </c>
      <c r="B123" s="112" t="s">
        <v>564</v>
      </c>
      <c r="C123" s="112" t="s">
        <v>412</v>
      </c>
      <c r="D123" s="114"/>
      <c r="E123" s="114"/>
      <c r="F123" s="112" t="s">
        <v>339</v>
      </c>
      <c r="G123" s="113">
        <v>0</v>
      </c>
    </row>
    <row r="124" spans="1:7" ht="13.8" hidden="1" thickBot="1">
      <c r="A124" s="112" t="s">
        <v>565</v>
      </c>
      <c r="B124" s="112" t="s">
        <v>566</v>
      </c>
      <c r="C124" s="112" t="s">
        <v>412</v>
      </c>
      <c r="D124" s="114"/>
      <c r="E124" s="114"/>
      <c r="F124" s="112" t="s">
        <v>339</v>
      </c>
      <c r="G124" s="113">
        <v>0</v>
      </c>
    </row>
    <row r="125" spans="1:7" ht="13.8" hidden="1" thickBot="1">
      <c r="A125" s="112" t="s">
        <v>567</v>
      </c>
      <c r="B125" s="112" t="s">
        <v>568</v>
      </c>
      <c r="C125" s="112" t="s">
        <v>412</v>
      </c>
      <c r="D125" s="114"/>
      <c r="E125" s="114"/>
      <c r="F125" s="112" t="s">
        <v>339</v>
      </c>
      <c r="G125" s="113">
        <v>0</v>
      </c>
    </row>
    <row r="126" spans="1:7" ht="13.8" hidden="1" thickBot="1">
      <c r="A126" s="112" t="s">
        <v>569</v>
      </c>
      <c r="B126" s="112" t="s">
        <v>570</v>
      </c>
      <c r="C126" s="112" t="s">
        <v>412</v>
      </c>
      <c r="D126" s="114"/>
      <c r="E126" s="114"/>
      <c r="F126" s="112" t="s">
        <v>339</v>
      </c>
      <c r="G126" s="113">
        <v>0</v>
      </c>
    </row>
    <row r="127" spans="1:7" ht="13.8" hidden="1" thickBot="1">
      <c r="A127" s="112" t="s">
        <v>571</v>
      </c>
      <c r="B127" s="112" t="s">
        <v>572</v>
      </c>
      <c r="C127" s="112" t="s">
        <v>412</v>
      </c>
      <c r="D127" s="114"/>
      <c r="E127" s="114"/>
      <c r="F127" s="112" t="s">
        <v>339</v>
      </c>
      <c r="G127" s="113">
        <v>0</v>
      </c>
    </row>
    <row r="128" spans="1:7" ht="13.8" hidden="1" thickBot="1">
      <c r="A128" s="112" t="s">
        <v>573</v>
      </c>
      <c r="B128" s="112" t="s">
        <v>574</v>
      </c>
      <c r="C128" s="112" t="s">
        <v>412</v>
      </c>
      <c r="D128" s="114"/>
      <c r="E128" s="114"/>
      <c r="F128" s="112" t="s">
        <v>339</v>
      </c>
      <c r="G128" s="113">
        <v>0</v>
      </c>
    </row>
    <row r="129" spans="1:7" ht="13.8" hidden="1" thickBot="1">
      <c r="A129" s="112" t="s">
        <v>575</v>
      </c>
      <c r="B129" s="112" t="s">
        <v>576</v>
      </c>
      <c r="C129" s="112" t="s">
        <v>412</v>
      </c>
      <c r="D129" s="114"/>
      <c r="E129" s="114"/>
      <c r="F129" s="112" t="s">
        <v>339</v>
      </c>
      <c r="G129" s="113">
        <v>0</v>
      </c>
    </row>
    <row r="130" spans="1:7" ht="13.8" hidden="1" thickBot="1">
      <c r="A130" s="112" t="s">
        <v>577</v>
      </c>
      <c r="B130" s="112" t="s">
        <v>578</v>
      </c>
      <c r="C130" s="112" t="s">
        <v>412</v>
      </c>
      <c r="D130" s="114"/>
      <c r="E130" s="114"/>
      <c r="F130" s="112" t="s">
        <v>339</v>
      </c>
      <c r="G130" s="113">
        <v>0</v>
      </c>
    </row>
    <row r="131" spans="1:7" ht="13.8" hidden="1" thickBot="1">
      <c r="A131" s="112" t="s">
        <v>579</v>
      </c>
      <c r="B131" s="112" t="s">
        <v>580</v>
      </c>
      <c r="C131" s="112" t="s">
        <v>412</v>
      </c>
      <c r="D131" s="114"/>
      <c r="E131" s="114"/>
      <c r="F131" s="112" t="s">
        <v>339</v>
      </c>
      <c r="G131" s="113">
        <v>0</v>
      </c>
    </row>
    <row r="132" spans="1:7" ht="13.8" hidden="1" thickBot="1">
      <c r="A132" s="112" t="s">
        <v>581</v>
      </c>
      <c r="B132" s="112" t="s">
        <v>582</v>
      </c>
      <c r="C132" s="112" t="s">
        <v>412</v>
      </c>
      <c r="D132" s="114"/>
      <c r="E132" s="114"/>
      <c r="F132" s="112" t="s">
        <v>339</v>
      </c>
      <c r="G132" s="113">
        <v>0</v>
      </c>
    </row>
    <row r="133" spans="1:7" ht="13.8" hidden="1" thickBot="1">
      <c r="A133" s="112" t="s">
        <v>583</v>
      </c>
      <c r="B133" s="112" t="s">
        <v>584</v>
      </c>
      <c r="C133" s="112" t="s">
        <v>412</v>
      </c>
      <c r="D133" s="114"/>
      <c r="E133" s="114"/>
      <c r="F133" s="112" t="s">
        <v>339</v>
      </c>
      <c r="G133" s="113">
        <v>0</v>
      </c>
    </row>
    <row r="134" spans="1:7" ht="13.8" hidden="1" thickBot="1">
      <c r="A134" s="112" t="s">
        <v>585</v>
      </c>
      <c r="B134" s="112" t="s">
        <v>586</v>
      </c>
      <c r="C134" s="112" t="s">
        <v>412</v>
      </c>
      <c r="D134" s="114"/>
      <c r="E134" s="114"/>
      <c r="F134" s="112" t="s">
        <v>339</v>
      </c>
      <c r="G134" s="113">
        <v>0</v>
      </c>
    </row>
    <row r="135" spans="1:7" ht="13.8" hidden="1" thickBot="1">
      <c r="A135" s="112" t="s">
        <v>587</v>
      </c>
      <c r="B135" s="112" t="s">
        <v>588</v>
      </c>
      <c r="C135" s="112" t="s">
        <v>412</v>
      </c>
      <c r="D135" s="114"/>
      <c r="E135" s="114"/>
      <c r="F135" s="112" t="s">
        <v>339</v>
      </c>
      <c r="G135" s="113">
        <v>0</v>
      </c>
    </row>
    <row r="136" spans="1:7" ht="13.8" hidden="1" thickBot="1">
      <c r="A136" s="112" t="s">
        <v>589</v>
      </c>
      <c r="B136" s="112" t="s">
        <v>590</v>
      </c>
      <c r="C136" s="112" t="s">
        <v>412</v>
      </c>
      <c r="D136" s="114"/>
      <c r="E136" s="114"/>
      <c r="F136" s="112" t="s">
        <v>339</v>
      </c>
      <c r="G136" s="113">
        <v>0</v>
      </c>
    </row>
    <row r="137" spans="1:7" ht="13.8" hidden="1" thickBot="1">
      <c r="A137" s="112" t="s">
        <v>591</v>
      </c>
      <c r="B137" s="112" t="s">
        <v>592</v>
      </c>
      <c r="C137" s="112" t="s">
        <v>412</v>
      </c>
      <c r="D137" s="114"/>
      <c r="E137" s="114"/>
      <c r="F137" s="112" t="s">
        <v>339</v>
      </c>
      <c r="G137" s="113">
        <v>0</v>
      </c>
    </row>
    <row r="138" spans="1:7" ht="13.8" hidden="1" thickBot="1">
      <c r="A138" s="112" t="s">
        <v>593</v>
      </c>
      <c r="B138" s="112" t="s">
        <v>594</v>
      </c>
      <c r="C138" s="112" t="s">
        <v>412</v>
      </c>
      <c r="D138" s="114"/>
      <c r="E138" s="114"/>
      <c r="F138" s="112" t="s">
        <v>339</v>
      </c>
      <c r="G138" s="113">
        <v>0</v>
      </c>
    </row>
    <row r="139" spans="1:7" ht="13.8" hidden="1" thickBot="1">
      <c r="A139" s="112" t="s">
        <v>595</v>
      </c>
      <c r="B139" s="112" t="s">
        <v>596</v>
      </c>
      <c r="C139" s="112" t="s">
        <v>412</v>
      </c>
      <c r="D139" s="114"/>
      <c r="E139" s="114"/>
      <c r="F139" s="112" t="s">
        <v>339</v>
      </c>
      <c r="G139" s="113">
        <v>0</v>
      </c>
    </row>
    <row r="140" spans="1:7" ht="13.8" hidden="1" thickBot="1">
      <c r="A140" s="112" t="s">
        <v>597</v>
      </c>
      <c r="B140" s="112" t="s">
        <v>598</v>
      </c>
      <c r="C140" s="112" t="s">
        <v>412</v>
      </c>
      <c r="D140" s="114"/>
      <c r="E140" s="114"/>
      <c r="F140" s="112" t="s">
        <v>339</v>
      </c>
      <c r="G140" s="113">
        <v>0</v>
      </c>
    </row>
    <row r="141" spans="1:7" ht="13.8" hidden="1" thickBot="1">
      <c r="A141" s="112" t="s">
        <v>599</v>
      </c>
      <c r="B141" s="112" t="s">
        <v>600</v>
      </c>
      <c r="C141" s="112" t="s">
        <v>412</v>
      </c>
      <c r="D141" s="114"/>
      <c r="E141" s="114"/>
      <c r="F141" s="112" t="s">
        <v>339</v>
      </c>
      <c r="G141" s="113">
        <v>0</v>
      </c>
    </row>
    <row r="142" spans="1:7" ht="13.8" hidden="1" thickBot="1">
      <c r="A142" s="112" t="s">
        <v>601</v>
      </c>
      <c r="B142" s="112" t="s">
        <v>602</v>
      </c>
      <c r="C142" s="112" t="s">
        <v>412</v>
      </c>
      <c r="D142" s="114"/>
      <c r="E142" s="114"/>
      <c r="F142" s="112" t="s">
        <v>339</v>
      </c>
      <c r="G142" s="113">
        <v>0</v>
      </c>
    </row>
    <row r="143" spans="1:7" ht="13.8" hidden="1" thickBot="1">
      <c r="A143" s="112" t="s">
        <v>603</v>
      </c>
      <c r="B143" s="112" t="s">
        <v>604</v>
      </c>
      <c r="C143" s="112" t="s">
        <v>412</v>
      </c>
      <c r="D143" s="114"/>
      <c r="E143" s="114"/>
      <c r="F143" s="112" t="s">
        <v>339</v>
      </c>
      <c r="G143" s="113">
        <v>0</v>
      </c>
    </row>
    <row r="144" spans="1:7" ht="13.8" hidden="1" thickBot="1">
      <c r="A144" s="112" t="s">
        <v>605</v>
      </c>
      <c r="B144" s="112" t="s">
        <v>606</v>
      </c>
      <c r="C144" s="112" t="s">
        <v>412</v>
      </c>
      <c r="D144" s="114"/>
      <c r="E144" s="114"/>
      <c r="F144" s="112" t="s">
        <v>339</v>
      </c>
      <c r="G144" s="113">
        <v>0</v>
      </c>
    </row>
    <row r="145" spans="1:7" ht="13.8" hidden="1" thickBot="1">
      <c r="A145" s="112" t="s">
        <v>607</v>
      </c>
      <c r="B145" s="112" t="s">
        <v>608</v>
      </c>
      <c r="C145" s="112" t="s">
        <v>412</v>
      </c>
      <c r="D145" s="114"/>
      <c r="E145" s="114"/>
      <c r="F145" s="112" t="s">
        <v>339</v>
      </c>
      <c r="G145" s="113">
        <v>0</v>
      </c>
    </row>
    <row r="146" spans="1:7" ht="13.8" hidden="1" thickBot="1">
      <c r="A146" s="112" t="s">
        <v>609</v>
      </c>
      <c r="B146" s="112" t="s">
        <v>610</v>
      </c>
      <c r="C146" s="112" t="s">
        <v>412</v>
      </c>
      <c r="D146" s="114"/>
      <c r="E146" s="114"/>
      <c r="F146" s="112" t="s">
        <v>339</v>
      </c>
      <c r="G146" s="113">
        <v>0</v>
      </c>
    </row>
    <row r="147" spans="1:7" ht="13.8" hidden="1" thickBot="1">
      <c r="A147" s="112" t="s">
        <v>611</v>
      </c>
      <c r="B147" s="112" t="s">
        <v>612</v>
      </c>
      <c r="C147" s="112" t="s">
        <v>412</v>
      </c>
      <c r="D147" s="114"/>
      <c r="E147" s="114"/>
      <c r="F147" s="112" t="s">
        <v>339</v>
      </c>
      <c r="G147" s="113">
        <v>0</v>
      </c>
    </row>
    <row r="148" spans="1:7" ht="13.8" hidden="1" thickBot="1">
      <c r="A148" s="112" t="s">
        <v>613</v>
      </c>
      <c r="B148" s="112" t="s">
        <v>614</v>
      </c>
      <c r="C148" s="112" t="s">
        <v>412</v>
      </c>
      <c r="D148" s="114"/>
      <c r="E148" s="114"/>
      <c r="F148" s="112" t="s">
        <v>339</v>
      </c>
      <c r="G148" s="113">
        <v>0</v>
      </c>
    </row>
    <row r="149" spans="1:7" ht="13.8" hidden="1" thickBot="1">
      <c r="A149" s="112" t="s">
        <v>615</v>
      </c>
      <c r="B149" s="112" t="s">
        <v>616</v>
      </c>
      <c r="C149" s="112" t="s">
        <v>412</v>
      </c>
      <c r="D149" s="114"/>
      <c r="E149" s="114"/>
      <c r="F149" s="112" t="s">
        <v>339</v>
      </c>
      <c r="G149" s="113">
        <v>0</v>
      </c>
    </row>
    <row r="150" spans="1:7" ht="13.8" hidden="1" thickBot="1">
      <c r="A150" s="112" t="s">
        <v>617</v>
      </c>
      <c r="B150" s="112" t="s">
        <v>618</v>
      </c>
      <c r="C150" s="112" t="s">
        <v>412</v>
      </c>
      <c r="D150" s="114"/>
      <c r="E150" s="114"/>
      <c r="F150" s="112" t="s">
        <v>339</v>
      </c>
      <c r="G150" s="113">
        <v>0</v>
      </c>
    </row>
    <row r="151" spans="1:7" ht="13.8" hidden="1" thickBot="1">
      <c r="A151" s="112" t="s">
        <v>1434</v>
      </c>
      <c r="B151" s="112" t="s">
        <v>1435</v>
      </c>
      <c r="C151" s="112" t="s">
        <v>412</v>
      </c>
      <c r="D151" s="114"/>
      <c r="E151" s="114"/>
      <c r="F151" s="112" t="s">
        <v>339</v>
      </c>
      <c r="G151" s="113">
        <v>0</v>
      </c>
    </row>
    <row r="152" spans="1:7" ht="13.8" hidden="1" thickBot="1">
      <c r="A152" s="112" t="s">
        <v>619</v>
      </c>
      <c r="B152" s="112" t="s">
        <v>620</v>
      </c>
      <c r="C152" s="112" t="s">
        <v>412</v>
      </c>
      <c r="D152" s="114"/>
      <c r="E152" s="114"/>
      <c r="F152" s="112" t="s">
        <v>339</v>
      </c>
      <c r="G152" s="113">
        <v>0</v>
      </c>
    </row>
    <row r="153" spans="1:7" ht="13.8" hidden="1" thickBot="1">
      <c r="A153" s="112" t="s">
        <v>621</v>
      </c>
      <c r="B153" s="112" t="s">
        <v>622</v>
      </c>
      <c r="C153" s="112" t="s">
        <v>412</v>
      </c>
      <c r="D153" s="114"/>
      <c r="E153" s="114"/>
      <c r="F153" s="112" t="s">
        <v>339</v>
      </c>
      <c r="G153" s="113">
        <v>0</v>
      </c>
    </row>
    <row r="154" spans="1:7" ht="13.8" hidden="1" thickBot="1">
      <c r="A154" s="112" t="s">
        <v>623</v>
      </c>
      <c r="B154" s="112" t="s">
        <v>624</v>
      </c>
      <c r="C154" s="112" t="s">
        <v>412</v>
      </c>
      <c r="D154" s="114"/>
      <c r="E154" s="114"/>
      <c r="F154" s="112" t="s">
        <v>339</v>
      </c>
      <c r="G154" s="113">
        <v>0</v>
      </c>
    </row>
    <row r="155" spans="1:7" ht="13.8" hidden="1" thickBot="1">
      <c r="A155" s="112" t="s">
        <v>1436</v>
      </c>
      <c r="B155" s="112" t="s">
        <v>1437</v>
      </c>
      <c r="C155" s="112" t="s">
        <v>412</v>
      </c>
      <c r="D155" s="114"/>
      <c r="E155" s="114"/>
      <c r="F155" s="112" t="s">
        <v>339</v>
      </c>
      <c r="G155" s="113">
        <v>0</v>
      </c>
    </row>
    <row r="156" spans="1:7" ht="13.8" hidden="1" thickBot="1">
      <c r="A156" s="112" t="s">
        <v>1438</v>
      </c>
      <c r="B156" s="112" t="s">
        <v>1439</v>
      </c>
      <c r="C156" s="112" t="s">
        <v>412</v>
      </c>
      <c r="D156" s="114"/>
      <c r="E156" s="114"/>
      <c r="F156" s="112" t="s">
        <v>339</v>
      </c>
      <c r="G156" s="113">
        <v>0</v>
      </c>
    </row>
    <row r="157" spans="1:7" ht="13.8" hidden="1" thickBot="1">
      <c r="A157" s="112" t="s">
        <v>1440</v>
      </c>
      <c r="B157" s="112" t="s">
        <v>1441</v>
      </c>
      <c r="C157" s="112" t="s">
        <v>412</v>
      </c>
      <c r="D157" s="114"/>
      <c r="E157" s="114"/>
      <c r="F157" s="112" t="s">
        <v>339</v>
      </c>
      <c r="G157" s="113">
        <v>0</v>
      </c>
    </row>
    <row r="158" spans="1:7" ht="13.8" hidden="1" thickBot="1">
      <c r="A158" s="112" t="s">
        <v>625</v>
      </c>
      <c r="B158" s="112" t="s">
        <v>626</v>
      </c>
      <c r="C158" s="112" t="s">
        <v>412</v>
      </c>
      <c r="D158" s="114"/>
      <c r="E158" s="114"/>
      <c r="F158" s="112" t="s">
        <v>339</v>
      </c>
      <c r="G158" s="113">
        <v>0</v>
      </c>
    </row>
    <row r="159" spans="1:7" ht="13.8" hidden="1" thickBot="1">
      <c r="A159" s="112" t="s">
        <v>627</v>
      </c>
      <c r="B159" s="112" t="s">
        <v>628</v>
      </c>
      <c r="C159" s="112" t="s">
        <v>412</v>
      </c>
      <c r="D159" s="114"/>
      <c r="E159" s="114"/>
      <c r="F159" s="112" t="s">
        <v>339</v>
      </c>
      <c r="G159" s="113">
        <v>0</v>
      </c>
    </row>
    <row r="160" spans="1:7" ht="13.8" hidden="1" thickBot="1">
      <c r="A160" s="112" t="s">
        <v>629</v>
      </c>
      <c r="B160" s="112" t="s">
        <v>630</v>
      </c>
      <c r="C160" s="112" t="s">
        <v>412</v>
      </c>
      <c r="D160" s="114"/>
      <c r="E160" s="114"/>
      <c r="F160" s="112" t="s">
        <v>339</v>
      </c>
      <c r="G160" s="113">
        <v>0</v>
      </c>
    </row>
    <row r="161" spans="1:7" ht="13.8" hidden="1" thickBot="1">
      <c r="A161" s="112" t="s">
        <v>631</v>
      </c>
      <c r="B161" s="112" t="s">
        <v>632</v>
      </c>
      <c r="C161" s="112" t="s">
        <v>412</v>
      </c>
      <c r="D161" s="114"/>
      <c r="E161" s="114"/>
      <c r="F161" s="112" t="s">
        <v>339</v>
      </c>
      <c r="G161" s="113">
        <v>0</v>
      </c>
    </row>
    <row r="162" spans="1:7" ht="13.8" hidden="1" thickBot="1">
      <c r="A162" s="112" t="s">
        <v>633</v>
      </c>
      <c r="B162" s="112" t="s">
        <v>634</v>
      </c>
      <c r="C162" s="112" t="s">
        <v>412</v>
      </c>
      <c r="D162" s="114"/>
      <c r="E162" s="114"/>
      <c r="F162" s="112" t="s">
        <v>339</v>
      </c>
      <c r="G162" s="113">
        <v>0</v>
      </c>
    </row>
    <row r="163" spans="1:7" ht="13.8" hidden="1" thickBot="1">
      <c r="A163" s="112" t="s">
        <v>635</v>
      </c>
      <c r="B163" s="112" t="s">
        <v>636</v>
      </c>
      <c r="C163" s="112" t="s">
        <v>412</v>
      </c>
      <c r="D163" s="114"/>
      <c r="E163" s="114"/>
      <c r="F163" s="112" t="s">
        <v>339</v>
      </c>
      <c r="G163" s="113">
        <v>0</v>
      </c>
    </row>
    <row r="164" spans="1:7" ht="13.8" hidden="1" thickBot="1">
      <c r="A164" s="112" t="s">
        <v>637</v>
      </c>
      <c r="B164" s="112" t="s">
        <v>638</v>
      </c>
      <c r="C164" s="112" t="s">
        <v>412</v>
      </c>
      <c r="D164" s="114"/>
      <c r="E164" s="114"/>
      <c r="F164" s="112" t="s">
        <v>339</v>
      </c>
      <c r="G164" s="113">
        <v>0</v>
      </c>
    </row>
    <row r="165" spans="1:7" ht="13.8" hidden="1" thickBot="1">
      <c r="A165" s="112" t="s">
        <v>639</v>
      </c>
      <c r="B165" s="112" t="s">
        <v>640</v>
      </c>
      <c r="C165" s="112" t="s">
        <v>412</v>
      </c>
      <c r="D165" s="114"/>
      <c r="E165" s="114"/>
      <c r="F165" s="112" t="s">
        <v>339</v>
      </c>
      <c r="G165" s="113">
        <v>0</v>
      </c>
    </row>
    <row r="166" spans="1:7" ht="13.8" hidden="1" thickBot="1">
      <c r="A166" s="112" t="s">
        <v>641</v>
      </c>
      <c r="B166" s="112" t="s">
        <v>642</v>
      </c>
      <c r="C166" s="112" t="s">
        <v>412</v>
      </c>
      <c r="D166" s="114"/>
      <c r="E166" s="114"/>
      <c r="F166" s="112" t="s">
        <v>339</v>
      </c>
      <c r="G166" s="113">
        <v>0</v>
      </c>
    </row>
    <row r="167" spans="1:7" ht="13.8" hidden="1" thickBot="1">
      <c r="A167" s="112" t="s">
        <v>643</v>
      </c>
      <c r="B167" s="112" t="s">
        <v>644</v>
      </c>
      <c r="C167" s="112" t="s">
        <v>412</v>
      </c>
      <c r="D167" s="114"/>
      <c r="E167" s="114"/>
      <c r="F167" s="112" t="s">
        <v>339</v>
      </c>
      <c r="G167" s="113">
        <v>0</v>
      </c>
    </row>
    <row r="168" spans="1:7" ht="13.8" hidden="1" thickBot="1">
      <c r="A168" s="112" t="s">
        <v>645</v>
      </c>
      <c r="B168" s="112" t="s">
        <v>646</v>
      </c>
      <c r="C168" s="112" t="s">
        <v>412</v>
      </c>
      <c r="D168" s="114"/>
      <c r="E168" s="114"/>
      <c r="F168" s="112" t="s">
        <v>339</v>
      </c>
      <c r="G168" s="113">
        <v>0</v>
      </c>
    </row>
    <row r="169" spans="1:7" ht="13.8" hidden="1" thickBot="1">
      <c r="A169" s="112" t="s">
        <v>647</v>
      </c>
      <c r="B169" s="112" t="s">
        <v>648</v>
      </c>
      <c r="C169" s="112" t="s">
        <v>412</v>
      </c>
      <c r="D169" s="114"/>
      <c r="E169" s="114"/>
      <c r="F169" s="112" t="s">
        <v>339</v>
      </c>
      <c r="G169" s="113">
        <v>0</v>
      </c>
    </row>
    <row r="170" spans="1:7" ht="13.8" hidden="1" thickBot="1">
      <c r="A170" s="112" t="s">
        <v>649</v>
      </c>
      <c r="B170" s="112" t="s">
        <v>650</v>
      </c>
      <c r="C170" s="112" t="s">
        <v>412</v>
      </c>
      <c r="D170" s="114"/>
      <c r="E170" s="114"/>
      <c r="F170" s="112" t="s">
        <v>339</v>
      </c>
      <c r="G170" s="113">
        <v>0</v>
      </c>
    </row>
    <row r="171" spans="1:7" ht="13.8" hidden="1" thickBot="1">
      <c r="A171" s="112" t="s">
        <v>651</v>
      </c>
      <c r="B171" s="112" t="s">
        <v>652</v>
      </c>
      <c r="C171" s="112" t="s">
        <v>412</v>
      </c>
      <c r="D171" s="114"/>
      <c r="E171" s="114"/>
      <c r="F171" s="112" t="s">
        <v>339</v>
      </c>
      <c r="G171" s="113">
        <v>0</v>
      </c>
    </row>
    <row r="172" spans="1:7" ht="13.8" hidden="1" thickBot="1">
      <c r="A172" s="112" t="s">
        <v>653</v>
      </c>
      <c r="B172" s="112" t="s">
        <v>654</v>
      </c>
      <c r="C172" s="112" t="s">
        <v>412</v>
      </c>
      <c r="D172" s="114"/>
      <c r="E172" s="114"/>
      <c r="F172" s="112" t="s">
        <v>339</v>
      </c>
      <c r="G172" s="113">
        <v>0</v>
      </c>
    </row>
    <row r="173" spans="1:7" ht="13.8" hidden="1" thickBot="1">
      <c r="A173" s="112" t="s">
        <v>655</v>
      </c>
      <c r="B173" s="112" t="s">
        <v>656</v>
      </c>
      <c r="C173" s="112" t="s">
        <v>412</v>
      </c>
      <c r="D173" s="114"/>
      <c r="E173" s="114"/>
      <c r="F173" s="112" t="s">
        <v>339</v>
      </c>
      <c r="G173" s="113">
        <v>0</v>
      </c>
    </row>
    <row r="174" spans="1:7" ht="13.8" hidden="1" thickBot="1">
      <c r="A174" s="112" t="s">
        <v>657</v>
      </c>
      <c r="B174" s="112" t="s">
        <v>658</v>
      </c>
      <c r="C174" s="112" t="s">
        <v>412</v>
      </c>
      <c r="D174" s="114"/>
      <c r="E174" s="114"/>
      <c r="F174" s="112" t="s">
        <v>339</v>
      </c>
      <c r="G174" s="113">
        <v>0</v>
      </c>
    </row>
    <row r="175" spans="1:7" ht="13.8" hidden="1" thickBot="1">
      <c r="A175" s="112" t="s">
        <v>659</v>
      </c>
      <c r="B175" s="112" t="s">
        <v>660</v>
      </c>
      <c r="C175" s="112" t="s">
        <v>412</v>
      </c>
      <c r="D175" s="114"/>
      <c r="E175" s="114"/>
      <c r="F175" s="112" t="s">
        <v>339</v>
      </c>
      <c r="G175" s="113">
        <v>0</v>
      </c>
    </row>
    <row r="176" spans="1:7" ht="13.8" hidden="1" thickBot="1">
      <c r="A176" s="112" t="s">
        <v>661</v>
      </c>
      <c r="B176" s="112" t="s">
        <v>662</v>
      </c>
      <c r="C176" s="112" t="s">
        <v>412</v>
      </c>
      <c r="D176" s="114"/>
      <c r="E176" s="114"/>
      <c r="F176" s="112" t="s">
        <v>339</v>
      </c>
      <c r="G176" s="113">
        <v>0</v>
      </c>
    </row>
    <row r="177" spans="1:7" ht="13.8" hidden="1" thickBot="1">
      <c r="A177" s="112" t="s">
        <v>663</v>
      </c>
      <c r="B177" s="112" t="s">
        <v>664</v>
      </c>
      <c r="C177" s="112" t="s">
        <v>412</v>
      </c>
      <c r="D177" s="114"/>
      <c r="E177" s="114"/>
      <c r="F177" s="112" t="s">
        <v>339</v>
      </c>
      <c r="G177" s="113">
        <v>0</v>
      </c>
    </row>
    <row r="178" spans="1:7" ht="13.8" hidden="1" thickBot="1">
      <c r="A178" s="112" t="s">
        <v>665</v>
      </c>
      <c r="B178" s="112" t="s">
        <v>666</v>
      </c>
      <c r="C178" s="112" t="s">
        <v>412</v>
      </c>
      <c r="D178" s="114"/>
      <c r="E178" s="114"/>
      <c r="F178" s="112" t="s">
        <v>339</v>
      </c>
      <c r="G178" s="113">
        <v>0</v>
      </c>
    </row>
    <row r="179" spans="1:7" ht="13.8" hidden="1" thickBot="1">
      <c r="A179" s="112" t="s">
        <v>667</v>
      </c>
      <c r="B179" s="112" t="s">
        <v>668</v>
      </c>
      <c r="C179" s="112" t="s">
        <v>412</v>
      </c>
      <c r="D179" s="114"/>
      <c r="E179" s="114"/>
      <c r="F179" s="112" t="s">
        <v>339</v>
      </c>
      <c r="G179" s="113">
        <v>0</v>
      </c>
    </row>
    <row r="180" spans="1:7" ht="13.8" hidden="1" thickBot="1">
      <c r="A180" s="112" t="s">
        <v>669</v>
      </c>
      <c r="B180" s="112" t="s">
        <v>670</v>
      </c>
      <c r="C180" s="112" t="s">
        <v>412</v>
      </c>
      <c r="D180" s="114"/>
      <c r="E180" s="114"/>
      <c r="F180" s="112" t="s">
        <v>339</v>
      </c>
      <c r="G180" s="113">
        <v>0</v>
      </c>
    </row>
    <row r="181" spans="1:7" ht="13.8" hidden="1" thickBot="1">
      <c r="A181" s="112" t="s">
        <v>671</v>
      </c>
      <c r="B181" s="112" t="s">
        <v>672</v>
      </c>
      <c r="C181" s="112" t="s">
        <v>412</v>
      </c>
      <c r="D181" s="114"/>
      <c r="E181" s="114"/>
      <c r="F181" s="112" t="s">
        <v>339</v>
      </c>
      <c r="G181" s="113">
        <v>0</v>
      </c>
    </row>
    <row r="182" spans="1:7" ht="13.8" hidden="1" thickBot="1">
      <c r="A182" s="112" t="s">
        <v>673</v>
      </c>
      <c r="B182" s="112" t="s">
        <v>674</v>
      </c>
      <c r="C182" s="112" t="s">
        <v>412</v>
      </c>
      <c r="D182" s="114"/>
      <c r="E182" s="114"/>
      <c r="F182" s="112" t="s">
        <v>339</v>
      </c>
      <c r="G182" s="113">
        <v>0</v>
      </c>
    </row>
    <row r="183" spans="1:7" ht="13.8" hidden="1" thickBot="1">
      <c r="A183" s="112" t="s">
        <v>675</v>
      </c>
      <c r="B183" s="112" t="s">
        <v>676</v>
      </c>
      <c r="C183" s="112" t="s">
        <v>412</v>
      </c>
      <c r="D183" s="114"/>
      <c r="E183" s="114"/>
      <c r="F183" s="112" t="s">
        <v>339</v>
      </c>
      <c r="G183" s="113">
        <v>0</v>
      </c>
    </row>
    <row r="184" spans="1:7" ht="13.8" hidden="1" thickBot="1">
      <c r="A184" s="112" t="s">
        <v>677</v>
      </c>
      <c r="B184" s="112" t="s">
        <v>678</v>
      </c>
      <c r="C184" s="112" t="s">
        <v>412</v>
      </c>
      <c r="D184" s="114"/>
      <c r="E184" s="114"/>
      <c r="F184" s="112" t="s">
        <v>339</v>
      </c>
      <c r="G184" s="113">
        <v>0</v>
      </c>
    </row>
    <row r="185" spans="1:7" ht="13.8" hidden="1" thickBot="1">
      <c r="A185" s="112" t="s">
        <v>679</v>
      </c>
      <c r="B185" s="112" t="s">
        <v>680</v>
      </c>
      <c r="C185" s="112" t="s">
        <v>412</v>
      </c>
      <c r="D185" s="114"/>
      <c r="E185" s="114"/>
      <c r="F185" s="112" t="s">
        <v>339</v>
      </c>
      <c r="G185" s="113">
        <v>0</v>
      </c>
    </row>
    <row r="186" spans="1:7" ht="13.8" hidden="1" thickBot="1">
      <c r="A186" s="112" t="s">
        <v>681</v>
      </c>
      <c r="B186" s="112" t="s">
        <v>682</v>
      </c>
      <c r="C186" s="112" t="s">
        <v>412</v>
      </c>
      <c r="D186" s="114"/>
      <c r="E186" s="114"/>
      <c r="F186" s="112" t="s">
        <v>339</v>
      </c>
      <c r="G186" s="113">
        <v>0</v>
      </c>
    </row>
    <row r="187" spans="1:7" ht="13.8" hidden="1" thickBot="1">
      <c r="A187" s="112" t="s">
        <v>683</v>
      </c>
      <c r="B187" s="112" t="s">
        <v>684</v>
      </c>
      <c r="C187" s="112" t="s">
        <v>412</v>
      </c>
      <c r="D187" s="114"/>
      <c r="E187" s="114"/>
      <c r="F187" s="112" t="s">
        <v>339</v>
      </c>
      <c r="G187" s="113">
        <v>0</v>
      </c>
    </row>
    <row r="188" spans="1:7" ht="13.8" hidden="1" thickBot="1">
      <c r="A188" s="112" t="s">
        <v>685</v>
      </c>
      <c r="B188" s="112" t="s">
        <v>686</v>
      </c>
      <c r="C188" s="112" t="s">
        <v>412</v>
      </c>
      <c r="D188" s="114"/>
      <c r="E188" s="114"/>
      <c r="F188" s="112" t="s">
        <v>339</v>
      </c>
      <c r="G188" s="113">
        <v>0</v>
      </c>
    </row>
    <row r="189" spans="1:7" ht="13.8" hidden="1" thickBot="1">
      <c r="A189" s="112" t="s">
        <v>687</v>
      </c>
      <c r="B189" s="112" t="s">
        <v>688</v>
      </c>
      <c r="C189" s="112" t="s">
        <v>412</v>
      </c>
      <c r="D189" s="114"/>
      <c r="E189" s="114"/>
      <c r="F189" s="112" t="s">
        <v>339</v>
      </c>
      <c r="G189" s="113">
        <v>0</v>
      </c>
    </row>
    <row r="190" spans="1:7" ht="13.8" hidden="1" thickBot="1">
      <c r="A190" s="112" t="s">
        <v>689</v>
      </c>
      <c r="B190" s="112" t="s">
        <v>690</v>
      </c>
      <c r="C190" s="112" t="s">
        <v>412</v>
      </c>
      <c r="D190" s="114"/>
      <c r="E190" s="114"/>
      <c r="F190" s="112" t="s">
        <v>339</v>
      </c>
      <c r="G190" s="113">
        <v>0</v>
      </c>
    </row>
    <row r="191" spans="1:7" ht="13.8" hidden="1" thickBot="1">
      <c r="A191" s="112" t="s">
        <v>691</v>
      </c>
      <c r="B191" s="112" t="s">
        <v>692</v>
      </c>
      <c r="C191" s="112" t="s">
        <v>412</v>
      </c>
      <c r="D191" s="114"/>
      <c r="E191" s="114"/>
      <c r="F191" s="112" t="s">
        <v>339</v>
      </c>
      <c r="G191" s="113">
        <v>0</v>
      </c>
    </row>
    <row r="192" spans="1:7" ht="13.8" hidden="1" thickBot="1">
      <c r="A192" s="112" t="s">
        <v>693</v>
      </c>
      <c r="B192" s="112" t="s">
        <v>694</v>
      </c>
      <c r="C192" s="112" t="s">
        <v>412</v>
      </c>
      <c r="D192" s="114"/>
      <c r="E192" s="114"/>
      <c r="F192" s="112" t="s">
        <v>339</v>
      </c>
      <c r="G192" s="113">
        <v>0</v>
      </c>
    </row>
    <row r="193" spans="1:7" ht="13.8" hidden="1" thickBot="1">
      <c r="A193" s="112" t="s">
        <v>695</v>
      </c>
      <c r="B193" s="112" t="s">
        <v>696</v>
      </c>
      <c r="C193" s="112" t="s">
        <v>412</v>
      </c>
      <c r="D193" s="114"/>
      <c r="E193" s="114"/>
      <c r="F193" s="112" t="s">
        <v>339</v>
      </c>
      <c r="G193" s="113">
        <v>0</v>
      </c>
    </row>
    <row r="194" spans="1:7" ht="13.8" hidden="1" thickBot="1">
      <c r="A194" s="112" t="s">
        <v>697</v>
      </c>
      <c r="B194" s="112" t="s">
        <v>698</v>
      </c>
      <c r="C194" s="112" t="s">
        <v>412</v>
      </c>
      <c r="D194" s="114"/>
      <c r="E194" s="114"/>
      <c r="F194" s="112" t="s">
        <v>339</v>
      </c>
      <c r="G194" s="113">
        <v>0</v>
      </c>
    </row>
    <row r="195" spans="1:7" ht="13.8" hidden="1" thickBot="1">
      <c r="A195" s="112" t="s">
        <v>699</v>
      </c>
      <c r="B195" s="112" t="s">
        <v>700</v>
      </c>
      <c r="C195" s="112" t="s">
        <v>412</v>
      </c>
      <c r="D195" s="114"/>
      <c r="E195" s="114"/>
      <c r="F195" s="112" t="s">
        <v>339</v>
      </c>
      <c r="G195" s="113">
        <v>0</v>
      </c>
    </row>
    <row r="196" spans="1:7" ht="13.8" hidden="1" thickBot="1">
      <c r="A196" s="112" t="s">
        <v>701</v>
      </c>
      <c r="B196" s="112" t="s">
        <v>702</v>
      </c>
      <c r="C196" s="112" t="s">
        <v>412</v>
      </c>
      <c r="D196" s="114"/>
      <c r="E196" s="114"/>
      <c r="F196" s="112" t="s">
        <v>339</v>
      </c>
      <c r="G196" s="113">
        <v>0</v>
      </c>
    </row>
    <row r="197" spans="1:7" ht="13.8" hidden="1" thickBot="1">
      <c r="A197" s="112" t="s">
        <v>703</v>
      </c>
      <c r="B197" s="112" t="s">
        <v>704</v>
      </c>
      <c r="C197" s="112" t="s">
        <v>412</v>
      </c>
      <c r="D197" s="114"/>
      <c r="E197" s="114"/>
      <c r="F197" s="112" t="s">
        <v>339</v>
      </c>
      <c r="G197" s="113">
        <v>0</v>
      </c>
    </row>
    <row r="198" spans="1:7" ht="13.8" hidden="1" thickBot="1">
      <c r="A198" s="112" t="s">
        <v>705</v>
      </c>
      <c r="B198" s="112" t="s">
        <v>706</v>
      </c>
      <c r="C198" s="112" t="s">
        <v>412</v>
      </c>
      <c r="D198" s="114"/>
      <c r="E198" s="114"/>
      <c r="F198" s="112" t="s">
        <v>339</v>
      </c>
      <c r="G198" s="113">
        <v>0</v>
      </c>
    </row>
    <row r="199" spans="1:7" ht="13.8" hidden="1" thickBot="1">
      <c r="A199" s="112" t="s">
        <v>707</v>
      </c>
      <c r="B199" s="112" t="s">
        <v>708</v>
      </c>
      <c r="C199" s="112" t="s">
        <v>412</v>
      </c>
      <c r="D199" s="114"/>
      <c r="E199" s="114"/>
      <c r="F199" s="112" t="s">
        <v>339</v>
      </c>
      <c r="G199" s="113">
        <v>0</v>
      </c>
    </row>
    <row r="200" spans="1:7" ht="13.8" hidden="1" thickBot="1">
      <c r="A200" s="112" t="s">
        <v>709</v>
      </c>
      <c r="B200" s="112" t="s">
        <v>710</v>
      </c>
      <c r="C200" s="112" t="s">
        <v>412</v>
      </c>
      <c r="D200" s="114"/>
      <c r="E200" s="114"/>
      <c r="F200" s="112" t="s">
        <v>339</v>
      </c>
      <c r="G200" s="113">
        <v>0</v>
      </c>
    </row>
    <row r="201" spans="1:7" ht="13.8" hidden="1" thickBot="1">
      <c r="A201" s="112" t="s">
        <v>1442</v>
      </c>
      <c r="B201" s="112" t="s">
        <v>1443</v>
      </c>
      <c r="C201" s="112" t="s">
        <v>412</v>
      </c>
      <c r="D201" s="114"/>
      <c r="E201" s="114"/>
      <c r="F201" s="112" t="s">
        <v>339</v>
      </c>
      <c r="G201" s="113">
        <v>0</v>
      </c>
    </row>
    <row r="202" spans="1:7" ht="13.8" hidden="1" thickBot="1">
      <c r="A202" s="112" t="s">
        <v>1444</v>
      </c>
      <c r="B202" s="112" t="s">
        <v>1445</v>
      </c>
      <c r="C202" s="112" t="s">
        <v>412</v>
      </c>
      <c r="D202" s="114"/>
      <c r="E202" s="114"/>
      <c r="F202" s="112" t="s">
        <v>339</v>
      </c>
      <c r="G202" s="113">
        <v>89.86</v>
      </c>
    </row>
    <row r="203" spans="1:7" ht="13.8" hidden="1" thickBot="1">
      <c r="A203" s="112" t="s">
        <v>1446</v>
      </c>
      <c r="B203" s="112" t="s">
        <v>1447</v>
      </c>
      <c r="C203" s="112" t="s">
        <v>412</v>
      </c>
      <c r="D203" s="114"/>
      <c r="E203" s="114"/>
      <c r="F203" s="112" t="s">
        <v>339</v>
      </c>
      <c r="G203" s="113">
        <v>0</v>
      </c>
    </row>
    <row r="204" spans="1:7" ht="13.8" hidden="1" thickBot="1">
      <c r="A204" s="112" t="s">
        <v>711</v>
      </c>
      <c r="B204" s="112" t="s">
        <v>712</v>
      </c>
      <c r="C204" s="112" t="s">
        <v>412</v>
      </c>
      <c r="D204" s="112" t="s">
        <v>711</v>
      </c>
      <c r="E204" s="112" t="s">
        <v>712</v>
      </c>
      <c r="F204" s="112" t="s">
        <v>339</v>
      </c>
      <c r="G204" s="113">
        <v>0</v>
      </c>
    </row>
    <row r="205" spans="1:7" ht="13.8" hidden="1" thickBot="1">
      <c r="A205" s="112" t="s">
        <v>713</v>
      </c>
      <c r="B205" s="112" t="s">
        <v>714</v>
      </c>
      <c r="C205" s="112" t="s">
        <v>412</v>
      </c>
      <c r="D205" s="112" t="s">
        <v>713</v>
      </c>
      <c r="E205" s="112" t="s">
        <v>714</v>
      </c>
      <c r="F205" s="112" t="s">
        <v>339</v>
      </c>
      <c r="G205" s="113">
        <v>0</v>
      </c>
    </row>
    <row r="206" spans="1:7" ht="13.8" hidden="1" thickBot="1">
      <c r="A206" s="112" t="s">
        <v>715</v>
      </c>
      <c r="B206" s="112" t="s">
        <v>716</v>
      </c>
      <c r="C206" s="112" t="s">
        <v>412</v>
      </c>
      <c r="D206" s="112" t="s">
        <v>715</v>
      </c>
      <c r="E206" s="112" t="s">
        <v>716</v>
      </c>
      <c r="F206" s="112" t="s">
        <v>339</v>
      </c>
      <c r="G206" s="113">
        <v>0</v>
      </c>
    </row>
    <row r="207" spans="1:7" ht="13.8" hidden="1" thickBot="1">
      <c r="A207" s="112" t="s">
        <v>717</v>
      </c>
      <c r="B207" s="112" t="s">
        <v>718</v>
      </c>
      <c r="C207" s="112" t="s">
        <v>412</v>
      </c>
      <c r="D207" s="112" t="s">
        <v>717</v>
      </c>
      <c r="E207" s="112" t="s">
        <v>718</v>
      </c>
      <c r="F207" s="112" t="s">
        <v>339</v>
      </c>
      <c r="G207" s="113">
        <v>0</v>
      </c>
    </row>
    <row r="208" spans="1:7" ht="13.8" hidden="1" thickBot="1">
      <c r="A208" s="112" t="s">
        <v>719</v>
      </c>
      <c r="B208" s="112" t="s">
        <v>720</v>
      </c>
      <c r="C208" s="112" t="s">
        <v>412</v>
      </c>
      <c r="D208" s="112" t="s">
        <v>719</v>
      </c>
      <c r="E208" s="112" t="s">
        <v>720</v>
      </c>
      <c r="F208" s="112" t="s">
        <v>339</v>
      </c>
      <c r="G208" s="113">
        <v>0</v>
      </c>
    </row>
    <row r="209" spans="1:7" ht="13.8" hidden="1" thickBot="1">
      <c r="A209" s="112" t="s">
        <v>721</v>
      </c>
      <c r="B209" s="112" t="s">
        <v>722</v>
      </c>
      <c r="C209" s="112" t="s">
        <v>412</v>
      </c>
      <c r="D209" s="112" t="s">
        <v>721</v>
      </c>
      <c r="E209" s="112" t="s">
        <v>722</v>
      </c>
      <c r="F209" s="112" t="s">
        <v>339</v>
      </c>
      <c r="G209" s="113">
        <v>0</v>
      </c>
    </row>
    <row r="210" spans="1:7" ht="13.8" hidden="1" thickBot="1">
      <c r="A210" s="112" t="s">
        <v>723</v>
      </c>
      <c r="B210" s="112" t="s">
        <v>724</v>
      </c>
      <c r="C210" s="112" t="s">
        <v>412</v>
      </c>
      <c r="D210" s="114"/>
      <c r="E210" s="114"/>
      <c r="F210" s="112" t="s">
        <v>339</v>
      </c>
      <c r="G210" s="113">
        <v>0</v>
      </c>
    </row>
    <row r="211" spans="1:7" ht="13.8" hidden="1" thickBot="1">
      <c r="A211" s="112" t="s">
        <v>725</v>
      </c>
      <c r="B211" s="112" t="s">
        <v>726</v>
      </c>
      <c r="C211" s="112" t="s">
        <v>412</v>
      </c>
      <c r="D211" s="114"/>
      <c r="E211" s="114"/>
      <c r="F211" s="112" t="s">
        <v>339</v>
      </c>
      <c r="G211" s="113">
        <v>0</v>
      </c>
    </row>
    <row r="212" spans="1:7" ht="13.8" hidden="1" thickBot="1">
      <c r="A212" s="112" t="s">
        <v>727</v>
      </c>
      <c r="B212" s="112" t="s">
        <v>728</v>
      </c>
      <c r="C212" s="112" t="s">
        <v>412</v>
      </c>
      <c r="D212" s="114"/>
      <c r="E212" s="114"/>
      <c r="F212" s="112" t="s">
        <v>339</v>
      </c>
      <c r="G212" s="113">
        <v>0</v>
      </c>
    </row>
    <row r="213" spans="1:7" ht="13.8" hidden="1" thickBot="1">
      <c r="A213" s="112" t="s">
        <v>729</v>
      </c>
      <c r="B213" s="112" t="s">
        <v>730</v>
      </c>
      <c r="C213" s="112" t="s">
        <v>412</v>
      </c>
      <c r="D213" s="114"/>
      <c r="E213" s="114"/>
      <c r="F213" s="112" t="s">
        <v>339</v>
      </c>
      <c r="G213" s="113">
        <v>0</v>
      </c>
    </row>
    <row r="214" spans="1:7" ht="13.8" hidden="1" thickBot="1">
      <c r="A214" s="112" t="s">
        <v>731</v>
      </c>
      <c r="B214" s="112" t="s">
        <v>732</v>
      </c>
      <c r="C214" s="112" t="s">
        <v>412</v>
      </c>
      <c r="D214" s="114"/>
      <c r="E214" s="114"/>
      <c r="F214" s="112" t="s">
        <v>339</v>
      </c>
      <c r="G214" s="113">
        <v>0</v>
      </c>
    </row>
    <row r="215" spans="1:7" ht="13.8" hidden="1" thickBot="1">
      <c r="A215" s="112" t="s">
        <v>733</v>
      </c>
      <c r="B215" s="112" t="s">
        <v>734</v>
      </c>
      <c r="C215" s="112" t="s">
        <v>412</v>
      </c>
      <c r="D215" s="114"/>
      <c r="E215" s="114"/>
      <c r="F215" s="112" t="s">
        <v>339</v>
      </c>
      <c r="G215" s="113">
        <v>0</v>
      </c>
    </row>
    <row r="216" spans="1:7" ht="13.8" hidden="1" thickBot="1">
      <c r="A216" s="112" t="s">
        <v>735</v>
      </c>
      <c r="B216" s="112" t="s">
        <v>736</v>
      </c>
      <c r="C216" s="112" t="s">
        <v>412</v>
      </c>
      <c r="D216" s="114"/>
      <c r="E216" s="114"/>
      <c r="F216" s="112" t="s">
        <v>339</v>
      </c>
      <c r="G216" s="113">
        <v>0</v>
      </c>
    </row>
    <row r="217" spans="1:7" ht="13.8" hidden="1" thickBot="1">
      <c r="A217" s="112" t="s">
        <v>737</v>
      </c>
      <c r="B217" s="112" t="s">
        <v>738</v>
      </c>
      <c r="C217" s="112" t="s">
        <v>412</v>
      </c>
      <c r="D217" s="114"/>
      <c r="E217" s="114"/>
      <c r="F217" s="112" t="s">
        <v>339</v>
      </c>
      <c r="G217" s="113">
        <v>0</v>
      </c>
    </row>
    <row r="218" spans="1:7" ht="13.8" hidden="1" thickBot="1">
      <c r="A218" s="112" t="s">
        <v>739</v>
      </c>
      <c r="B218" s="112" t="s">
        <v>740</v>
      </c>
      <c r="C218" s="112" t="s">
        <v>412</v>
      </c>
      <c r="D218" s="114"/>
      <c r="E218" s="114"/>
      <c r="F218" s="112" t="s">
        <v>339</v>
      </c>
      <c r="G218" s="113">
        <v>0</v>
      </c>
    </row>
    <row r="219" spans="1:7" ht="13.8" hidden="1" thickBot="1">
      <c r="A219" s="112" t="s">
        <v>741</v>
      </c>
      <c r="B219" s="112" t="s">
        <v>742</v>
      </c>
      <c r="C219" s="112" t="s">
        <v>412</v>
      </c>
      <c r="D219" s="114"/>
      <c r="E219" s="114"/>
      <c r="F219" s="112" t="s">
        <v>339</v>
      </c>
      <c r="G219" s="113">
        <v>0</v>
      </c>
    </row>
    <row r="220" spans="1:7" ht="13.8" hidden="1" thickBot="1">
      <c r="A220" s="112" t="s">
        <v>743</v>
      </c>
      <c r="B220" s="112" t="s">
        <v>744</v>
      </c>
      <c r="C220" s="112" t="s">
        <v>412</v>
      </c>
      <c r="D220" s="114"/>
      <c r="E220" s="114"/>
      <c r="F220" s="112" t="s">
        <v>339</v>
      </c>
      <c r="G220" s="113">
        <v>0</v>
      </c>
    </row>
    <row r="221" spans="1:7" ht="13.8" hidden="1" thickBot="1">
      <c r="A221" s="112" t="s">
        <v>745</v>
      </c>
      <c r="B221" s="112" t="s">
        <v>746</v>
      </c>
      <c r="C221" s="112" t="s">
        <v>412</v>
      </c>
      <c r="D221" s="114"/>
      <c r="E221" s="114"/>
      <c r="F221" s="112" t="s">
        <v>339</v>
      </c>
      <c r="G221" s="113">
        <v>0</v>
      </c>
    </row>
    <row r="222" spans="1:7" ht="13.8" hidden="1" thickBot="1">
      <c r="A222" s="112" t="s">
        <v>747</v>
      </c>
      <c r="B222" s="112" t="s">
        <v>748</v>
      </c>
      <c r="C222" s="112" t="s">
        <v>412</v>
      </c>
      <c r="D222" s="114"/>
      <c r="E222" s="114"/>
      <c r="F222" s="112" t="s">
        <v>339</v>
      </c>
      <c r="G222" s="113">
        <v>0</v>
      </c>
    </row>
    <row r="223" spans="1:7" ht="13.8" hidden="1" thickBot="1">
      <c r="A223" s="112" t="s">
        <v>749</v>
      </c>
      <c r="B223" s="112" t="s">
        <v>750</v>
      </c>
      <c r="C223" s="112" t="s">
        <v>412</v>
      </c>
      <c r="D223" s="114"/>
      <c r="E223" s="114"/>
      <c r="F223" s="112" t="s">
        <v>339</v>
      </c>
      <c r="G223" s="113">
        <v>0</v>
      </c>
    </row>
    <row r="224" spans="1:7" ht="13.8" hidden="1" thickBot="1">
      <c r="A224" s="112" t="s">
        <v>751</v>
      </c>
      <c r="B224" s="112" t="s">
        <v>752</v>
      </c>
      <c r="C224" s="112" t="s">
        <v>412</v>
      </c>
      <c r="D224" s="114"/>
      <c r="E224" s="114"/>
      <c r="F224" s="112" t="s">
        <v>339</v>
      </c>
      <c r="G224" s="113">
        <v>0</v>
      </c>
    </row>
    <row r="225" spans="1:7" ht="13.8" hidden="1" thickBot="1">
      <c r="A225" s="112" t="s">
        <v>753</v>
      </c>
      <c r="B225" s="112" t="s">
        <v>754</v>
      </c>
      <c r="C225" s="112" t="s">
        <v>412</v>
      </c>
      <c r="D225" s="114"/>
      <c r="E225" s="114"/>
      <c r="F225" s="112" t="s">
        <v>339</v>
      </c>
      <c r="G225" s="113">
        <v>0</v>
      </c>
    </row>
    <row r="226" spans="1:7" ht="13.8" hidden="1" thickBot="1">
      <c r="A226" s="112" t="s">
        <v>755</v>
      </c>
      <c r="B226" s="112" t="s">
        <v>756</v>
      </c>
      <c r="C226" s="112" t="s">
        <v>412</v>
      </c>
      <c r="D226" s="114"/>
      <c r="E226" s="114"/>
      <c r="F226" s="112" t="s">
        <v>339</v>
      </c>
      <c r="G226" s="113">
        <v>0</v>
      </c>
    </row>
    <row r="227" spans="1:7" ht="13.8" hidden="1" thickBot="1">
      <c r="A227" s="112" t="s">
        <v>757</v>
      </c>
      <c r="B227" s="112" t="s">
        <v>758</v>
      </c>
      <c r="C227" s="112" t="s">
        <v>412</v>
      </c>
      <c r="D227" s="114"/>
      <c r="E227" s="114"/>
      <c r="F227" s="112" t="s">
        <v>339</v>
      </c>
      <c r="G227" s="113">
        <v>0</v>
      </c>
    </row>
    <row r="228" spans="1:7" ht="13.8" hidden="1" thickBot="1">
      <c r="A228" s="112" t="s">
        <v>759</v>
      </c>
      <c r="B228" s="112" t="s">
        <v>760</v>
      </c>
      <c r="C228" s="112" t="s">
        <v>412</v>
      </c>
      <c r="D228" s="114"/>
      <c r="E228" s="114"/>
      <c r="F228" s="112" t="s">
        <v>339</v>
      </c>
      <c r="G228" s="113">
        <v>0</v>
      </c>
    </row>
    <row r="229" spans="1:7" ht="13.8" hidden="1" thickBot="1">
      <c r="A229" s="112" t="s">
        <v>761</v>
      </c>
      <c r="B229" s="112" t="s">
        <v>762</v>
      </c>
      <c r="C229" s="112" t="s">
        <v>412</v>
      </c>
      <c r="D229" s="114"/>
      <c r="E229" s="114"/>
      <c r="F229" s="112" t="s">
        <v>339</v>
      </c>
      <c r="G229" s="113">
        <v>0</v>
      </c>
    </row>
    <row r="230" spans="1:7" ht="13.8" hidden="1" thickBot="1">
      <c r="A230" s="112" t="s">
        <v>763</v>
      </c>
      <c r="B230" s="112" t="s">
        <v>764</v>
      </c>
      <c r="C230" s="112" t="s">
        <v>412</v>
      </c>
      <c r="D230" s="114"/>
      <c r="E230" s="114"/>
      <c r="F230" s="112" t="s">
        <v>339</v>
      </c>
      <c r="G230" s="113">
        <v>0</v>
      </c>
    </row>
    <row r="231" spans="1:7" ht="13.8" hidden="1" thickBot="1">
      <c r="A231" s="112" t="s">
        <v>765</v>
      </c>
      <c r="B231" s="112" t="s">
        <v>766</v>
      </c>
      <c r="C231" s="112" t="s">
        <v>412</v>
      </c>
      <c r="D231" s="114"/>
      <c r="E231" s="114"/>
      <c r="F231" s="112" t="s">
        <v>339</v>
      </c>
      <c r="G231" s="113">
        <v>0</v>
      </c>
    </row>
    <row r="232" spans="1:7" ht="13.8" hidden="1" thickBot="1">
      <c r="A232" s="112" t="s">
        <v>767</v>
      </c>
      <c r="B232" s="112" t="s">
        <v>768</v>
      </c>
      <c r="C232" s="112" t="s">
        <v>412</v>
      </c>
      <c r="D232" s="114"/>
      <c r="E232" s="114"/>
      <c r="F232" s="112" t="s">
        <v>339</v>
      </c>
      <c r="G232" s="113">
        <v>0</v>
      </c>
    </row>
    <row r="233" spans="1:7" ht="13.8" hidden="1" thickBot="1">
      <c r="A233" s="112" t="s">
        <v>769</v>
      </c>
      <c r="B233" s="112" t="s">
        <v>770</v>
      </c>
      <c r="C233" s="112" t="s">
        <v>412</v>
      </c>
      <c r="D233" s="114"/>
      <c r="E233" s="114"/>
      <c r="F233" s="112" t="s">
        <v>339</v>
      </c>
      <c r="G233" s="113">
        <v>0</v>
      </c>
    </row>
    <row r="234" spans="1:7" ht="13.8" hidden="1" thickBot="1">
      <c r="A234" s="112" t="s">
        <v>771</v>
      </c>
      <c r="B234" s="112" t="s">
        <v>772</v>
      </c>
      <c r="C234" s="112" t="s">
        <v>412</v>
      </c>
      <c r="D234" s="114"/>
      <c r="E234" s="114"/>
      <c r="F234" s="112" t="s">
        <v>339</v>
      </c>
      <c r="G234" s="113">
        <v>0</v>
      </c>
    </row>
    <row r="235" spans="1:7" ht="13.8" hidden="1" thickBot="1">
      <c r="A235" s="112" t="s">
        <v>773</v>
      </c>
      <c r="B235" s="112" t="s">
        <v>774</v>
      </c>
      <c r="C235" s="112" t="s">
        <v>412</v>
      </c>
      <c r="D235" s="114"/>
      <c r="E235" s="114"/>
      <c r="F235" s="112" t="s">
        <v>339</v>
      </c>
      <c r="G235" s="113">
        <v>0</v>
      </c>
    </row>
    <row r="236" spans="1:7" ht="13.8" hidden="1" thickBot="1">
      <c r="A236" s="112" t="s">
        <v>775</v>
      </c>
      <c r="B236" s="112" t="s">
        <v>776</v>
      </c>
      <c r="C236" s="112" t="s">
        <v>412</v>
      </c>
      <c r="D236" s="114"/>
      <c r="E236" s="114"/>
      <c r="F236" s="112" t="s">
        <v>339</v>
      </c>
      <c r="G236" s="113">
        <v>0</v>
      </c>
    </row>
    <row r="237" spans="1:7" ht="13.8" hidden="1" thickBot="1">
      <c r="A237" s="112" t="s">
        <v>777</v>
      </c>
      <c r="B237" s="112" t="s">
        <v>778</v>
      </c>
      <c r="C237" s="112" t="s">
        <v>412</v>
      </c>
      <c r="D237" s="114"/>
      <c r="E237" s="114"/>
      <c r="F237" s="112" t="s">
        <v>339</v>
      </c>
      <c r="G237" s="113">
        <v>0</v>
      </c>
    </row>
    <row r="238" spans="1:7" ht="13.8" hidden="1" thickBot="1">
      <c r="A238" s="112" t="s">
        <v>779</v>
      </c>
      <c r="B238" s="112" t="s">
        <v>780</v>
      </c>
      <c r="C238" s="112" t="s">
        <v>412</v>
      </c>
      <c r="D238" s="114"/>
      <c r="E238" s="114"/>
      <c r="F238" s="112" t="s">
        <v>339</v>
      </c>
      <c r="G238" s="113">
        <v>0</v>
      </c>
    </row>
    <row r="239" spans="1:7" ht="13.8" hidden="1" thickBot="1">
      <c r="A239" s="112" t="s">
        <v>781</v>
      </c>
      <c r="B239" s="112" t="s">
        <v>782</v>
      </c>
      <c r="C239" s="112" t="s">
        <v>412</v>
      </c>
      <c r="D239" s="114"/>
      <c r="E239" s="114"/>
      <c r="F239" s="112" t="s">
        <v>339</v>
      </c>
      <c r="G239" s="113">
        <v>0</v>
      </c>
    </row>
    <row r="240" spans="1:7" ht="13.8" hidden="1" thickBot="1">
      <c r="A240" s="112" t="s">
        <v>783</v>
      </c>
      <c r="B240" s="112" t="s">
        <v>784</v>
      </c>
      <c r="C240" s="112" t="s">
        <v>412</v>
      </c>
      <c r="D240" s="114"/>
      <c r="E240" s="114"/>
      <c r="F240" s="112" t="s">
        <v>339</v>
      </c>
      <c r="G240" s="113">
        <v>0</v>
      </c>
    </row>
    <row r="241" spans="1:7" ht="13.8" hidden="1" thickBot="1">
      <c r="A241" s="112" t="s">
        <v>785</v>
      </c>
      <c r="B241" s="112" t="s">
        <v>786</v>
      </c>
      <c r="C241" s="112" t="s">
        <v>412</v>
      </c>
      <c r="D241" s="114"/>
      <c r="E241" s="114"/>
      <c r="F241" s="112" t="s">
        <v>339</v>
      </c>
      <c r="G241" s="113">
        <v>0</v>
      </c>
    </row>
    <row r="242" spans="1:7" ht="13.8" hidden="1" thickBot="1">
      <c r="A242" s="112" t="s">
        <v>787</v>
      </c>
      <c r="B242" s="112" t="s">
        <v>788</v>
      </c>
      <c r="C242" s="112" t="s">
        <v>412</v>
      </c>
      <c r="D242" s="114"/>
      <c r="E242" s="114"/>
      <c r="F242" s="112" t="s">
        <v>339</v>
      </c>
      <c r="G242" s="113">
        <v>0</v>
      </c>
    </row>
    <row r="243" spans="1:7" ht="13.8" hidden="1" thickBot="1">
      <c r="A243" s="112" t="s">
        <v>789</v>
      </c>
      <c r="B243" s="112" t="s">
        <v>790</v>
      </c>
      <c r="C243" s="112" t="s">
        <v>412</v>
      </c>
      <c r="D243" s="114"/>
      <c r="E243" s="114"/>
      <c r="F243" s="112" t="s">
        <v>339</v>
      </c>
      <c r="G243" s="113">
        <v>574</v>
      </c>
    </row>
    <row r="244" spans="1:7" ht="13.8" hidden="1" thickBot="1">
      <c r="A244" s="112" t="s">
        <v>791</v>
      </c>
      <c r="B244" s="112" t="s">
        <v>792</v>
      </c>
      <c r="C244" s="112" t="s">
        <v>412</v>
      </c>
      <c r="D244" s="114"/>
      <c r="E244" s="114"/>
      <c r="F244" s="112" t="s">
        <v>339</v>
      </c>
      <c r="G244" s="113">
        <v>0</v>
      </c>
    </row>
    <row r="245" spans="1:7" ht="13.8" hidden="1" thickBot="1">
      <c r="A245" s="112" t="s">
        <v>793</v>
      </c>
      <c r="B245" s="112" t="s">
        <v>794</v>
      </c>
      <c r="C245" s="112" t="s">
        <v>412</v>
      </c>
      <c r="D245" s="114"/>
      <c r="E245" s="114"/>
      <c r="F245" s="112" t="s">
        <v>339</v>
      </c>
      <c r="G245" s="113">
        <v>0</v>
      </c>
    </row>
    <row r="246" spans="1:7" ht="13.8" hidden="1" thickBot="1">
      <c r="A246" s="112" t="s">
        <v>795</v>
      </c>
      <c r="B246" s="112" t="s">
        <v>796</v>
      </c>
      <c r="C246" s="112" t="s">
        <v>412</v>
      </c>
      <c r="D246" s="114"/>
      <c r="E246" s="114"/>
      <c r="F246" s="112" t="s">
        <v>339</v>
      </c>
      <c r="G246" s="113">
        <v>0</v>
      </c>
    </row>
    <row r="247" spans="1:7" ht="13.8" hidden="1" thickBot="1">
      <c r="A247" s="112" t="s">
        <v>1448</v>
      </c>
      <c r="B247" s="112" t="s">
        <v>1449</v>
      </c>
      <c r="C247" s="112" t="s">
        <v>412</v>
      </c>
      <c r="D247" s="114"/>
      <c r="E247" s="114"/>
      <c r="F247" s="112" t="s">
        <v>339</v>
      </c>
      <c r="G247" s="113">
        <v>0</v>
      </c>
    </row>
    <row r="248" spans="1:7" ht="13.8" hidden="1" thickBot="1">
      <c r="A248" s="112" t="s">
        <v>797</v>
      </c>
      <c r="B248" s="112" t="s">
        <v>798</v>
      </c>
      <c r="C248" s="112" t="s">
        <v>412</v>
      </c>
      <c r="D248" s="114"/>
      <c r="E248" s="114"/>
      <c r="F248" s="112" t="s">
        <v>339</v>
      </c>
      <c r="G248" s="113">
        <v>0</v>
      </c>
    </row>
    <row r="249" spans="1:7" ht="13.8" hidden="1" thickBot="1">
      <c r="A249" s="112" t="s">
        <v>799</v>
      </c>
      <c r="B249" s="112" t="s">
        <v>800</v>
      </c>
      <c r="C249" s="112" t="s">
        <v>412</v>
      </c>
      <c r="D249" s="114"/>
      <c r="E249" s="114"/>
      <c r="F249" s="112" t="s">
        <v>339</v>
      </c>
      <c r="G249" s="113">
        <v>0</v>
      </c>
    </row>
    <row r="250" spans="1:7" ht="13.8" hidden="1" thickBot="1">
      <c r="A250" s="112" t="s">
        <v>801</v>
      </c>
      <c r="B250" s="112" t="s">
        <v>802</v>
      </c>
      <c r="C250" s="112" t="s">
        <v>412</v>
      </c>
      <c r="D250" s="114"/>
      <c r="E250" s="114"/>
      <c r="F250" s="112" t="s">
        <v>339</v>
      </c>
      <c r="G250" s="113">
        <v>0</v>
      </c>
    </row>
    <row r="251" spans="1:7" ht="13.8" hidden="1" thickBot="1">
      <c r="A251" s="112" t="s">
        <v>1450</v>
      </c>
      <c r="B251" s="112" t="s">
        <v>1451</v>
      </c>
      <c r="C251" s="112" t="s">
        <v>412</v>
      </c>
      <c r="D251" s="114"/>
      <c r="E251" s="114"/>
      <c r="F251" s="112" t="s">
        <v>339</v>
      </c>
      <c r="G251" s="113">
        <v>0</v>
      </c>
    </row>
    <row r="252" spans="1:7" ht="13.8" hidden="1" thickBot="1">
      <c r="A252" s="112" t="s">
        <v>803</v>
      </c>
      <c r="B252" s="112" t="s">
        <v>804</v>
      </c>
      <c r="C252" s="112" t="s">
        <v>412</v>
      </c>
      <c r="D252" s="114"/>
      <c r="E252" s="114"/>
      <c r="F252" s="112" t="s">
        <v>339</v>
      </c>
      <c r="G252" s="113">
        <v>0</v>
      </c>
    </row>
    <row r="253" spans="1:7" ht="13.8" hidden="1" thickBot="1">
      <c r="A253" s="112" t="s">
        <v>805</v>
      </c>
      <c r="B253" s="112" t="s">
        <v>806</v>
      </c>
      <c r="C253" s="112" t="s">
        <v>412</v>
      </c>
      <c r="D253" s="114"/>
      <c r="E253" s="114"/>
      <c r="F253" s="112" t="s">
        <v>339</v>
      </c>
      <c r="G253" s="113">
        <v>0</v>
      </c>
    </row>
    <row r="254" spans="1:7" ht="13.8" hidden="1" thickBot="1">
      <c r="A254" s="112" t="s">
        <v>807</v>
      </c>
      <c r="B254" s="112" t="s">
        <v>808</v>
      </c>
      <c r="C254" s="112" t="s">
        <v>412</v>
      </c>
      <c r="D254" s="112" t="s">
        <v>807</v>
      </c>
      <c r="E254" s="112" t="s">
        <v>808</v>
      </c>
      <c r="F254" s="112" t="s">
        <v>339</v>
      </c>
      <c r="G254" s="113">
        <v>0</v>
      </c>
    </row>
    <row r="255" spans="1:7" ht="13.8" hidden="1" thickBot="1">
      <c r="A255" s="112" t="s">
        <v>809</v>
      </c>
      <c r="B255" s="112" t="s">
        <v>810</v>
      </c>
      <c r="C255" s="112" t="s">
        <v>412</v>
      </c>
      <c r="D255" s="112" t="s">
        <v>809</v>
      </c>
      <c r="E255" s="112" t="s">
        <v>810</v>
      </c>
      <c r="F255" s="112" t="s">
        <v>339</v>
      </c>
      <c r="G255" s="113">
        <v>0</v>
      </c>
    </row>
    <row r="256" spans="1:7" ht="13.8" hidden="1" thickBot="1">
      <c r="A256" s="112" t="s">
        <v>811</v>
      </c>
      <c r="B256" s="112" t="s">
        <v>812</v>
      </c>
      <c r="C256" s="112" t="s">
        <v>412</v>
      </c>
      <c r="D256" s="112" t="s">
        <v>811</v>
      </c>
      <c r="E256" s="112" t="s">
        <v>812</v>
      </c>
      <c r="F256" s="112" t="s">
        <v>339</v>
      </c>
      <c r="G256" s="113">
        <v>0</v>
      </c>
    </row>
    <row r="257" spans="1:7" ht="13.8" hidden="1" thickBot="1">
      <c r="A257" s="112" t="s">
        <v>813</v>
      </c>
      <c r="B257" s="112" t="s">
        <v>814</v>
      </c>
      <c r="C257" s="112" t="s">
        <v>412</v>
      </c>
      <c r="D257" s="114"/>
      <c r="E257" s="114"/>
      <c r="F257" s="112" t="s">
        <v>339</v>
      </c>
      <c r="G257" s="113">
        <v>0</v>
      </c>
    </row>
    <row r="258" spans="1:7" ht="13.8" hidden="1" thickBot="1">
      <c r="A258" s="112" t="s">
        <v>815</v>
      </c>
      <c r="B258" s="112" t="s">
        <v>816</v>
      </c>
      <c r="C258" s="112" t="s">
        <v>412</v>
      </c>
      <c r="D258" s="114"/>
      <c r="E258" s="114"/>
      <c r="F258" s="112" t="s">
        <v>339</v>
      </c>
      <c r="G258" s="113">
        <v>0</v>
      </c>
    </row>
    <row r="259" spans="1:7" ht="13.8" hidden="1" thickBot="1">
      <c r="A259" s="112" t="s">
        <v>817</v>
      </c>
      <c r="B259" s="112" t="s">
        <v>818</v>
      </c>
      <c r="C259" s="112" t="s">
        <v>412</v>
      </c>
      <c r="D259" s="114"/>
      <c r="E259" s="114"/>
      <c r="F259" s="112" t="s">
        <v>339</v>
      </c>
      <c r="G259" s="113">
        <v>0</v>
      </c>
    </row>
    <row r="260" spans="1:7" ht="13.8" hidden="1" thickBot="1">
      <c r="A260" s="112" t="s">
        <v>819</v>
      </c>
      <c r="B260" s="112" t="s">
        <v>820</v>
      </c>
      <c r="C260" s="112" t="s">
        <v>412</v>
      </c>
      <c r="D260" s="114"/>
      <c r="E260" s="114"/>
      <c r="F260" s="112" t="s">
        <v>339</v>
      </c>
      <c r="G260" s="113">
        <v>0</v>
      </c>
    </row>
    <row r="261" spans="1:7" ht="13.8" hidden="1" thickBot="1">
      <c r="A261" s="112" t="s">
        <v>821</v>
      </c>
      <c r="B261" s="112" t="s">
        <v>822</v>
      </c>
      <c r="C261" s="112" t="s">
        <v>412</v>
      </c>
      <c r="D261" s="114"/>
      <c r="E261" s="114"/>
      <c r="F261" s="112" t="s">
        <v>339</v>
      </c>
      <c r="G261" s="113">
        <v>0</v>
      </c>
    </row>
    <row r="262" spans="1:7" ht="13.8" hidden="1" thickBot="1">
      <c r="A262" s="112" t="s">
        <v>823</v>
      </c>
      <c r="B262" s="112" t="s">
        <v>824</v>
      </c>
      <c r="C262" s="112" t="s">
        <v>412</v>
      </c>
      <c r="D262" s="114"/>
      <c r="E262" s="114"/>
      <c r="F262" s="112" t="s">
        <v>339</v>
      </c>
      <c r="G262" s="113">
        <v>0</v>
      </c>
    </row>
    <row r="263" spans="1:7" ht="13.8" hidden="1" thickBot="1">
      <c r="A263" s="112" t="s">
        <v>825</v>
      </c>
      <c r="B263" s="112" t="s">
        <v>826</v>
      </c>
      <c r="C263" s="112" t="s">
        <v>412</v>
      </c>
      <c r="D263" s="114"/>
      <c r="E263" s="114"/>
      <c r="F263" s="112" t="s">
        <v>339</v>
      </c>
      <c r="G263" s="113">
        <v>0</v>
      </c>
    </row>
    <row r="264" spans="1:7" ht="13.8" hidden="1" thickBot="1">
      <c r="A264" s="112" t="s">
        <v>827</v>
      </c>
      <c r="B264" s="112" t="s">
        <v>828</v>
      </c>
      <c r="C264" s="112" t="s">
        <v>412</v>
      </c>
      <c r="D264" s="114"/>
      <c r="E264" s="114"/>
      <c r="F264" s="112" t="s">
        <v>339</v>
      </c>
      <c r="G264" s="113">
        <v>0</v>
      </c>
    </row>
    <row r="265" spans="1:7" ht="13.8" hidden="1" thickBot="1">
      <c r="A265" s="112" t="s">
        <v>829</v>
      </c>
      <c r="B265" s="112" t="s">
        <v>830</v>
      </c>
      <c r="C265" s="112" t="s">
        <v>412</v>
      </c>
      <c r="D265" s="114"/>
      <c r="E265" s="114"/>
      <c r="F265" s="112" t="s">
        <v>339</v>
      </c>
      <c r="G265" s="113">
        <v>0</v>
      </c>
    </row>
    <row r="266" spans="1:7" ht="13.8" hidden="1" thickBot="1">
      <c r="A266" s="112" t="s">
        <v>831</v>
      </c>
      <c r="B266" s="112" t="s">
        <v>832</v>
      </c>
      <c r="C266" s="112" t="s">
        <v>412</v>
      </c>
      <c r="D266" s="114"/>
      <c r="E266" s="114"/>
      <c r="F266" s="112" t="s">
        <v>339</v>
      </c>
      <c r="G266" s="113">
        <v>0</v>
      </c>
    </row>
    <row r="267" spans="1:7" ht="13.8" hidden="1" thickBot="1">
      <c r="A267" s="112" t="s">
        <v>833</v>
      </c>
      <c r="B267" s="112" t="s">
        <v>834</v>
      </c>
      <c r="C267" s="112" t="s">
        <v>412</v>
      </c>
      <c r="D267" s="114"/>
      <c r="E267" s="114"/>
      <c r="F267" s="112" t="s">
        <v>339</v>
      </c>
      <c r="G267" s="113">
        <v>0</v>
      </c>
    </row>
    <row r="268" spans="1:7" ht="13.8" hidden="1" thickBot="1">
      <c r="A268" s="112" t="s">
        <v>835</v>
      </c>
      <c r="B268" s="112" t="s">
        <v>836</v>
      </c>
      <c r="C268" s="112" t="s">
        <v>412</v>
      </c>
      <c r="D268" s="114"/>
      <c r="E268" s="114"/>
      <c r="F268" s="112" t="s">
        <v>339</v>
      </c>
      <c r="G268" s="113">
        <v>0</v>
      </c>
    </row>
    <row r="269" spans="1:7" ht="13.8" hidden="1" thickBot="1">
      <c r="A269" s="112" t="s">
        <v>837</v>
      </c>
      <c r="B269" s="112" t="s">
        <v>838</v>
      </c>
      <c r="C269" s="112" t="s">
        <v>412</v>
      </c>
      <c r="D269" s="114"/>
      <c r="E269" s="114"/>
      <c r="F269" s="112" t="s">
        <v>339</v>
      </c>
      <c r="G269" s="113">
        <v>0</v>
      </c>
    </row>
    <row r="270" spans="1:7" ht="13.8" hidden="1" thickBot="1">
      <c r="A270" s="112" t="s">
        <v>839</v>
      </c>
      <c r="B270" s="112" t="s">
        <v>840</v>
      </c>
      <c r="C270" s="112" t="s">
        <v>412</v>
      </c>
      <c r="D270" s="114"/>
      <c r="E270" s="114"/>
      <c r="F270" s="112" t="s">
        <v>339</v>
      </c>
      <c r="G270" s="113">
        <v>0</v>
      </c>
    </row>
    <row r="271" spans="1:7" ht="13.8" hidden="1" thickBot="1">
      <c r="A271" s="112" t="s">
        <v>841</v>
      </c>
      <c r="B271" s="112" t="s">
        <v>842</v>
      </c>
      <c r="C271" s="112" t="s">
        <v>412</v>
      </c>
      <c r="D271" s="114"/>
      <c r="E271" s="114"/>
      <c r="F271" s="112" t="s">
        <v>339</v>
      </c>
      <c r="G271" s="113">
        <v>0</v>
      </c>
    </row>
    <row r="272" spans="1:7" ht="13.8" hidden="1" thickBot="1">
      <c r="A272" s="112" t="s">
        <v>843</v>
      </c>
      <c r="B272" s="112" t="s">
        <v>844</v>
      </c>
      <c r="C272" s="112" t="s">
        <v>412</v>
      </c>
      <c r="D272" s="114"/>
      <c r="E272" s="114"/>
      <c r="F272" s="112" t="s">
        <v>339</v>
      </c>
      <c r="G272" s="113">
        <v>0</v>
      </c>
    </row>
    <row r="273" spans="1:7" ht="13.8" hidden="1" thickBot="1">
      <c r="A273" s="112" t="s">
        <v>845</v>
      </c>
      <c r="B273" s="112" t="s">
        <v>846</v>
      </c>
      <c r="C273" s="112" t="s">
        <v>412</v>
      </c>
      <c r="D273" s="114"/>
      <c r="E273" s="114"/>
      <c r="F273" s="112" t="s">
        <v>339</v>
      </c>
      <c r="G273" s="113">
        <v>0</v>
      </c>
    </row>
    <row r="274" spans="1:7" ht="13.8" hidden="1" thickBot="1">
      <c r="A274" s="112" t="s">
        <v>847</v>
      </c>
      <c r="B274" s="112" t="s">
        <v>848</v>
      </c>
      <c r="C274" s="112" t="s">
        <v>412</v>
      </c>
      <c r="D274" s="114"/>
      <c r="E274" s="114"/>
      <c r="F274" s="112" t="s">
        <v>339</v>
      </c>
      <c r="G274" s="113">
        <v>0</v>
      </c>
    </row>
    <row r="275" spans="1:7" ht="13.8" hidden="1" thickBot="1">
      <c r="A275" s="112" t="s">
        <v>849</v>
      </c>
      <c r="B275" s="112" t="s">
        <v>850</v>
      </c>
      <c r="C275" s="112" t="s">
        <v>412</v>
      </c>
      <c r="D275" s="114"/>
      <c r="E275" s="114"/>
      <c r="F275" s="112" t="s">
        <v>339</v>
      </c>
      <c r="G275" s="113">
        <v>0</v>
      </c>
    </row>
    <row r="276" spans="1:7" ht="13.8" hidden="1" thickBot="1">
      <c r="A276" s="112" t="s">
        <v>851</v>
      </c>
      <c r="B276" s="112" t="s">
        <v>852</v>
      </c>
      <c r="C276" s="112" t="s">
        <v>412</v>
      </c>
      <c r="D276" s="114"/>
      <c r="E276" s="114"/>
      <c r="F276" s="112" t="s">
        <v>339</v>
      </c>
      <c r="G276" s="113">
        <v>0</v>
      </c>
    </row>
    <row r="277" spans="1:7" ht="13.8" hidden="1" thickBot="1">
      <c r="A277" s="112" t="s">
        <v>853</v>
      </c>
      <c r="B277" s="112" t="s">
        <v>854</v>
      </c>
      <c r="C277" s="112" t="s">
        <v>412</v>
      </c>
      <c r="D277" s="114"/>
      <c r="E277" s="114"/>
      <c r="F277" s="112" t="s">
        <v>339</v>
      </c>
      <c r="G277" s="113">
        <v>0</v>
      </c>
    </row>
    <row r="278" spans="1:7" ht="13.8" hidden="1" thickBot="1">
      <c r="A278" s="112" t="s">
        <v>855</v>
      </c>
      <c r="B278" s="112" t="s">
        <v>856</v>
      </c>
      <c r="C278" s="112" t="s">
        <v>412</v>
      </c>
      <c r="D278" s="114"/>
      <c r="E278" s="114"/>
      <c r="F278" s="112" t="s">
        <v>339</v>
      </c>
      <c r="G278" s="113">
        <v>0</v>
      </c>
    </row>
    <row r="279" spans="1:7" ht="13.8" hidden="1" thickBot="1">
      <c r="A279" s="112" t="s">
        <v>857</v>
      </c>
      <c r="B279" s="112" t="s">
        <v>858</v>
      </c>
      <c r="C279" s="112" t="s">
        <v>412</v>
      </c>
      <c r="D279" s="114"/>
      <c r="E279" s="114"/>
      <c r="F279" s="112" t="s">
        <v>339</v>
      </c>
      <c r="G279" s="113">
        <v>0</v>
      </c>
    </row>
    <row r="280" spans="1:7" ht="13.8" hidden="1" thickBot="1">
      <c r="A280" s="112" t="s">
        <v>859</v>
      </c>
      <c r="B280" s="112" t="s">
        <v>860</v>
      </c>
      <c r="C280" s="112" t="s">
        <v>412</v>
      </c>
      <c r="D280" s="114"/>
      <c r="E280" s="114"/>
      <c r="F280" s="112" t="s">
        <v>339</v>
      </c>
      <c r="G280" s="113">
        <v>-4203810.1900000004</v>
      </c>
    </row>
    <row r="281" spans="1:7" ht="13.8" hidden="1" thickBot="1">
      <c r="A281" s="112" t="s">
        <v>861</v>
      </c>
      <c r="B281" s="112" t="s">
        <v>862</v>
      </c>
      <c r="C281" s="112" t="s">
        <v>412</v>
      </c>
      <c r="D281" s="114"/>
      <c r="E281" s="114"/>
      <c r="F281" s="112" t="s">
        <v>339</v>
      </c>
      <c r="G281" s="113">
        <v>-30583.13</v>
      </c>
    </row>
    <row r="282" spans="1:7" ht="13.8" hidden="1" thickBot="1">
      <c r="A282" s="112" t="s">
        <v>863</v>
      </c>
      <c r="B282" s="112" t="s">
        <v>864</v>
      </c>
      <c r="C282" s="112" t="s">
        <v>412</v>
      </c>
      <c r="D282" s="114"/>
      <c r="E282" s="114"/>
      <c r="F282" s="112" t="s">
        <v>339</v>
      </c>
      <c r="G282" s="113">
        <v>-347690.6</v>
      </c>
    </row>
    <row r="283" spans="1:7" ht="13.8" hidden="1" thickBot="1">
      <c r="A283" s="112" t="s">
        <v>865</v>
      </c>
      <c r="B283" s="112" t="s">
        <v>866</v>
      </c>
      <c r="C283" s="112" t="s">
        <v>412</v>
      </c>
      <c r="D283" s="114"/>
      <c r="E283" s="114"/>
      <c r="F283" s="112" t="s">
        <v>339</v>
      </c>
      <c r="G283" s="113">
        <v>-1410573.69</v>
      </c>
    </row>
    <row r="284" spans="1:7" ht="13.8" hidden="1" thickBot="1">
      <c r="A284" s="112" t="s">
        <v>867</v>
      </c>
      <c r="B284" s="112" t="s">
        <v>868</v>
      </c>
      <c r="C284" s="112" t="s">
        <v>412</v>
      </c>
      <c r="D284" s="114"/>
      <c r="E284" s="114"/>
      <c r="F284" s="112" t="s">
        <v>339</v>
      </c>
      <c r="G284" s="113">
        <v>-3404.62</v>
      </c>
    </row>
    <row r="285" spans="1:7" ht="13.8" hidden="1" thickBot="1">
      <c r="A285" s="112" t="s">
        <v>869</v>
      </c>
      <c r="B285" s="112" t="s">
        <v>870</v>
      </c>
      <c r="C285" s="112" t="s">
        <v>412</v>
      </c>
      <c r="D285" s="114"/>
      <c r="E285" s="114"/>
      <c r="F285" s="112" t="s">
        <v>339</v>
      </c>
      <c r="G285" s="113">
        <v>0</v>
      </c>
    </row>
    <row r="286" spans="1:7" ht="13.8" hidden="1" thickBot="1">
      <c r="A286" s="112" t="s">
        <v>871</v>
      </c>
      <c r="B286" s="112" t="s">
        <v>872</v>
      </c>
      <c r="C286" s="112" t="s">
        <v>412</v>
      </c>
      <c r="D286" s="114"/>
      <c r="E286" s="114"/>
      <c r="F286" s="112" t="s">
        <v>339</v>
      </c>
      <c r="G286" s="113">
        <v>0</v>
      </c>
    </row>
    <row r="287" spans="1:7" ht="13.8" hidden="1" thickBot="1">
      <c r="A287" s="112" t="s">
        <v>873</v>
      </c>
      <c r="B287" s="112" t="s">
        <v>874</v>
      </c>
      <c r="C287" s="112" t="s">
        <v>412</v>
      </c>
      <c r="D287" s="114"/>
      <c r="E287" s="114"/>
      <c r="F287" s="112" t="s">
        <v>339</v>
      </c>
      <c r="G287" s="113">
        <v>0</v>
      </c>
    </row>
    <row r="288" spans="1:7" ht="13.8" hidden="1" thickBot="1">
      <c r="A288" s="112" t="s">
        <v>875</v>
      </c>
      <c r="B288" s="112" t="s">
        <v>876</v>
      </c>
      <c r="C288" s="112" t="s">
        <v>412</v>
      </c>
      <c r="D288" s="114"/>
      <c r="E288" s="114"/>
      <c r="F288" s="112" t="s">
        <v>339</v>
      </c>
      <c r="G288" s="113">
        <v>0</v>
      </c>
    </row>
    <row r="289" spans="1:7" ht="13.8" hidden="1" thickBot="1">
      <c r="A289" s="112" t="s">
        <v>877</v>
      </c>
      <c r="B289" s="112" t="s">
        <v>878</v>
      </c>
      <c r="C289" s="112" t="s">
        <v>412</v>
      </c>
      <c r="D289" s="114"/>
      <c r="E289" s="114"/>
      <c r="F289" s="112" t="s">
        <v>339</v>
      </c>
      <c r="G289" s="113">
        <v>0</v>
      </c>
    </row>
    <row r="290" spans="1:7" ht="13.8" hidden="1" thickBot="1">
      <c r="A290" s="112" t="s">
        <v>879</v>
      </c>
      <c r="B290" s="112" t="s">
        <v>880</v>
      </c>
      <c r="C290" s="112" t="s">
        <v>412</v>
      </c>
      <c r="D290" s="114"/>
      <c r="E290" s="114"/>
      <c r="F290" s="112" t="s">
        <v>339</v>
      </c>
      <c r="G290" s="113">
        <v>0</v>
      </c>
    </row>
    <row r="291" spans="1:7" ht="13.8" hidden="1" thickBot="1">
      <c r="A291" s="112" t="s">
        <v>881</v>
      </c>
      <c r="B291" s="112" t="s">
        <v>882</v>
      </c>
      <c r="C291" s="112" t="s">
        <v>412</v>
      </c>
      <c r="D291" s="114"/>
      <c r="E291" s="114"/>
      <c r="F291" s="112" t="s">
        <v>339</v>
      </c>
      <c r="G291" s="113">
        <v>0</v>
      </c>
    </row>
    <row r="292" spans="1:7" ht="13.8" hidden="1" thickBot="1">
      <c r="A292" s="112" t="s">
        <v>883</v>
      </c>
      <c r="B292" s="112" t="s">
        <v>884</v>
      </c>
      <c r="C292" s="112" t="s">
        <v>412</v>
      </c>
      <c r="D292" s="114"/>
      <c r="E292" s="114"/>
      <c r="F292" s="112" t="s">
        <v>339</v>
      </c>
      <c r="G292" s="113">
        <v>0</v>
      </c>
    </row>
    <row r="293" spans="1:7" ht="13.8" hidden="1" thickBot="1">
      <c r="A293" s="112" t="s">
        <v>885</v>
      </c>
      <c r="B293" s="112" t="s">
        <v>886</v>
      </c>
      <c r="C293" s="112" t="s">
        <v>412</v>
      </c>
      <c r="D293" s="114"/>
      <c r="E293" s="114"/>
      <c r="F293" s="112" t="s">
        <v>339</v>
      </c>
      <c r="G293" s="113">
        <v>0</v>
      </c>
    </row>
    <row r="294" spans="1:7" ht="13.8" hidden="1" thickBot="1">
      <c r="A294" s="112" t="s">
        <v>887</v>
      </c>
      <c r="B294" s="112" t="s">
        <v>888</v>
      </c>
      <c r="C294" s="112" t="s">
        <v>412</v>
      </c>
      <c r="D294" s="114"/>
      <c r="E294" s="114"/>
      <c r="F294" s="112" t="s">
        <v>339</v>
      </c>
      <c r="G294" s="113">
        <v>0</v>
      </c>
    </row>
    <row r="295" spans="1:7" ht="13.8" hidden="1" thickBot="1">
      <c r="A295" s="112" t="s">
        <v>889</v>
      </c>
      <c r="B295" s="112" t="s">
        <v>890</v>
      </c>
      <c r="C295" s="112" t="s">
        <v>412</v>
      </c>
      <c r="D295" s="114"/>
      <c r="E295" s="114"/>
      <c r="F295" s="112" t="s">
        <v>339</v>
      </c>
      <c r="G295" s="113">
        <v>0</v>
      </c>
    </row>
    <row r="296" spans="1:7" ht="13.8" hidden="1" thickBot="1">
      <c r="A296" s="112" t="s">
        <v>891</v>
      </c>
      <c r="B296" s="112" t="s">
        <v>892</v>
      </c>
      <c r="C296" s="112" t="s">
        <v>412</v>
      </c>
      <c r="D296" s="114"/>
      <c r="E296" s="114"/>
      <c r="F296" s="112" t="s">
        <v>339</v>
      </c>
      <c r="G296" s="113">
        <v>0</v>
      </c>
    </row>
    <row r="297" spans="1:7" ht="13.8" hidden="1" thickBot="1">
      <c r="A297" s="112" t="s">
        <v>893</v>
      </c>
      <c r="B297" s="112" t="s">
        <v>894</v>
      </c>
      <c r="C297" s="112" t="s">
        <v>412</v>
      </c>
      <c r="D297" s="114"/>
      <c r="E297" s="114"/>
      <c r="F297" s="112" t="s">
        <v>339</v>
      </c>
      <c r="G297" s="113">
        <v>0</v>
      </c>
    </row>
    <row r="298" spans="1:7" ht="13.8" hidden="1" thickBot="1">
      <c r="A298" s="112" t="s">
        <v>895</v>
      </c>
      <c r="B298" s="112" t="s">
        <v>896</v>
      </c>
      <c r="C298" s="112" t="s">
        <v>412</v>
      </c>
      <c r="D298" s="114"/>
      <c r="E298" s="114"/>
      <c r="F298" s="112" t="s">
        <v>339</v>
      </c>
      <c r="G298" s="113">
        <v>0</v>
      </c>
    </row>
    <row r="299" spans="1:7" ht="13.8" hidden="1" thickBot="1">
      <c r="A299" s="112" t="s">
        <v>897</v>
      </c>
      <c r="B299" s="112" t="s">
        <v>898</v>
      </c>
      <c r="C299" s="112" t="s">
        <v>412</v>
      </c>
      <c r="D299" s="114"/>
      <c r="E299" s="114"/>
      <c r="F299" s="112" t="s">
        <v>339</v>
      </c>
      <c r="G299" s="113">
        <v>0</v>
      </c>
    </row>
    <row r="300" spans="1:7" ht="13.8" hidden="1" thickBot="1">
      <c r="A300" s="112" t="s">
        <v>1452</v>
      </c>
      <c r="B300" s="112" t="s">
        <v>1453</v>
      </c>
      <c r="C300" s="112" t="s">
        <v>412</v>
      </c>
      <c r="D300" s="114"/>
      <c r="E300" s="114"/>
      <c r="F300" s="112" t="s">
        <v>339</v>
      </c>
      <c r="G300" s="113">
        <v>0</v>
      </c>
    </row>
    <row r="301" spans="1:7" ht="13.8" hidden="1" thickBot="1">
      <c r="A301" s="112" t="s">
        <v>899</v>
      </c>
      <c r="B301" s="112" t="s">
        <v>900</v>
      </c>
      <c r="C301" s="112" t="s">
        <v>412</v>
      </c>
      <c r="D301" s="114"/>
      <c r="E301" s="114"/>
      <c r="F301" s="112" t="s">
        <v>339</v>
      </c>
      <c r="G301" s="113">
        <v>0</v>
      </c>
    </row>
    <row r="302" spans="1:7" ht="13.8" hidden="1" thickBot="1">
      <c r="A302" s="112" t="s">
        <v>901</v>
      </c>
      <c r="B302" s="112" t="s">
        <v>902</v>
      </c>
      <c r="C302" s="112" t="s">
        <v>412</v>
      </c>
      <c r="D302" s="114"/>
      <c r="E302" s="114"/>
      <c r="F302" s="112" t="s">
        <v>339</v>
      </c>
      <c r="G302" s="113">
        <v>0</v>
      </c>
    </row>
    <row r="303" spans="1:7" ht="13.8" hidden="1" thickBot="1">
      <c r="A303" s="112" t="s">
        <v>903</v>
      </c>
      <c r="B303" s="112" t="s">
        <v>904</v>
      </c>
      <c r="C303" s="112" t="s">
        <v>412</v>
      </c>
      <c r="D303" s="114"/>
      <c r="E303" s="114"/>
      <c r="F303" s="112" t="s">
        <v>339</v>
      </c>
      <c r="G303" s="113">
        <v>0</v>
      </c>
    </row>
    <row r="304" spans="1:7" ht="13.8" hidden="1" thickBot="1">
      <c r="A304" s="112" t="s">
        <v>905</v>
      </c>
      <c r="B304" s="112" t="s">
        <v>906</v>
      </c>
      <c r="C304" s="112" t="s">
        <v>412</v>
      </c>
      <c r="D304" s="114"/>
      <c r="E304" s="114"/>
      <c r="F304" s="112" t="s">
        <v>339</v>
      </c>
      <c r="G304" s="113">
        <v>0</v>
      </c>
    </row>
    <row r="305" spans="1:7" ht="13.8" hidden="1" thickBot="1">
      <c r="A305" s="112" t="s">
        <v>907</v>
      </c>
      <c r="B305" s="112" t="s">
        <v>908</v>
      </c>
      <c r="C305" s="112" t="s">
        <v>412</v>
      </c>
      <c r="D305" s="114"/>
      <c r="E305" s="114"/>
      <c r="F305" s="112" t="s">
        <v>339</v>
      </c>
      <c r="G305" s="113">
        <v>0</v>
      </c>
    </row>
    <row r="306" spans="1:7" ht="13.8" hidden="1" thickBot="1">
      <c r="A306" s="112" t="s">
        <v>909</v>
      </c>
      <c r="B306" s="112" t="s">
        <v>910</v>
      </c>
      <c r="C306" s="112" t="s">
        <v>412</v>
      </c>
      <c r="D306" s="114"/>
      <c r="E306" s="114"/>
      <c r="F306" s="112" t="s">
        <v>339</v>
      </c>
      <c r="G306" s="113">
        <v>0</v>
      </c>
    </row>
    <row r="307" spans="1:7" ht="13.8" hidden="1" thickBot="1">
      <c r="A307" s="112" t="s">
        <v>911</v>
      </c>
      <c r="B307" s="112" t="s">
        <v>912</v>
      </c>
      <c r="C307" s="112" t="s">
        <v>412</v>
      </c>
      <c r="D307" s="114"/>
      <c r="E307" s="114"/>
      <c r="F307" s="112" t="s">
        <v>339</v>
      </c>
      <c r="G307" s="113">
        <v>0</v>
      </c>
    </row>
    <row r="308" spans="1:7" ht="13.8" hidden="1" thickBot="1">
      <c r="A308" s="112" t="s">
        <v>913</v>
      </c>
      <c r="B308" s="112" t="s">
        <v>914</v>
      </c>
      <c r="C308" s="112" t="s">
        <v>412</v>
      </c>
      <c r="D308" s="114"/>
      <c r="E308" s="114"/>
      <c r="F308" s="112" t="s">
        <v>339</v>
      </c>
      <c r="G308" s="113">
        <v>0</v>
      </c>
    </row>
    <row r="309" spans="1:7" ht="13.8" hidden="1" thickBot="1">
      <c r="A309" s="112" t="s">
        <v>915</v>
      </c>
      <c r="B309" s="112" t="s">
        <v>916</v>
      </c>
      <c r="C309" s="112" t="s">
        <v>412</v>
      </c>
      <c r="D309" s="114"/>
      <c r="E309" s="114"/>
      <c r="F309" s="112" t="s">
        <v>339</v>
      </c>
      <c r="G309" s="113">
        <v>0</v>
      </c>
    </row>
    <row r="310" spans="1:7" ht="13.8" hidden="1" thickBot="1">
      <c r="A310" s="112" t="s">
        <v>917</v>
      </c>
      <c r="B310" s="112" t="s">
        <v>918</v>
      </c>
      <c r="C310" s="112" t="s">
        <v>412</v>
      </c>
      <c r="D310" s="112" t="s">
        <v>917</v>
      </c>
      <c r="E310" s="112" t="s">
        <v>918</v>
      </c>
      <c r="F310" s="112" t="s">
        <v>339</v>
      </c>
      <c r="G310" s="113">
        <v>0</v>
      </c>
    </row>
    <row r="311" spans="1:7" ht="13.8" hidden="1" thickBot="1">
      <c r="A311" s="112" t="s">
        <v>919</v>
      </c>
      <c r="B311" s="112" t="s">
        <v>920</v>
      </c>
      <c r="C311" s="112" t="s">
        <v>412</v>
      </c>
      <c r="D311" s="112" t="s">
        <v>919</v>
      </c>
      <c r="E311" s="112" t="s">
        <v>920</v>
      </c>
      <c r="F311" s="112" t="s">
        <v>339</v>
      </c>
      <c r="G311" s="113">
        <v>0</v>
      </c>
    </row>
    <row r="312" spans="1:7" ht="13.8" hidden="1" thickBot="1">
      <c r="A312" s="112" t="s">
        <v>921</v>
      </c>
      <c r="B312" s="112" t="s">
        <v>922</v>
      </c>
      <c r="C312" s="112" t="s">
        <v>412</v>
      </c>
      <c r="D312" s="112" t="s">
        <v>921</v>
      </c>
      <c r="E312" s="112" t="s">
        <v>922</v>
      </c>
      <c r="F312" s="112" t="s">
        <v>339</v>
      </c>
      <c r="G312" s="113">
        <v>0</v>
      </c>
    </row>
    <row r="313" spans="1:7" ht="13.8" hidden="1" thickBot="1">
      <c r="A313" s="112" t="s">
        <v>923</v>
      </c>
      <c r="B313" s="112" t="s">
        <v>924</v>
      </c>
      <c r="C313" s="112" t="s">
        <v>412</v>
      </c>
      <c r="D313" s="114"/>
      <c r="E313" s="114"/>
      <c r="F313" s="112" t="s">
        <v>339</v>
      </c>
      <c r="G313" s="113">
        <v>0</v>
      </c>
    </row>
    <row r="314" spans="1:7" ht="13.8" hidden="1" thickBot="1">
      <c r="A314" s="112" t="s">
        <v>925</v>
      </c>
      <c r="B314" s="112" t="s">
        <v>926</v>
      </c>
      <c r="C314" s="112" t="s">
        <v>412</v>
      </c>
      <c r="D314" s="114"/>
      <c r="E314" s="114"/>
      <c r="F314" s="112" t="s">
        <v>339</v>
      </c>
      <c r="G314" s="113">
        <v>0</v>
      </c>
    </row>
    <row r="315" spans="1:7" ht="13.8" hidden="1" thickBot="1">
      <c r="A315" s="112" t="s">
        <v>927</v>
      </c>
      <c r="B315" s="112" t="s">
        <v>928</v>
      </c>
      <c r="C315" s="112" t="s">
        <v>412</v>
      </c>
      <c r="D315" s="114"/>
      <c r="E315" s="114"/>
      <c r="F315" s="112" t="s">
        <v>339</v>
      </c>
      <c r="G315" s="113">
        <v>0</v>
      </c>
    </row>
    <row r="316" spans="1:7" ht="13.8" hidden="1" thickBot="1">
      <c r="A316" s="112" t="s">
        <v>929</v>
      </c>
      <c r="B316" s="112" t="s">
        <v>930</v>
      </c>
      <c r="C316" s="112" t="s">
        <v>412</v>
      </c>
      <c r="D316" s="114"/>
      <c r="E316" s="114"/>
      <c r="F316" s="112" t="s">
        <v>339</v>
      </c>
      <c r="G316" s="113">
        <v>0</v>
      </c>
    </row>
    <row r="317" spans="1:7" ht="13.8" hidden="1" thickBot="1">
      <c r="A317" s="112" t="s">
        <v>931</v>
      </c>
      <c r="B317" s="112" t="s">
        <v>932</v>
      </c>
      <c r="C317" s="112" t="s">
        <v>412</v>
      </c>
      <c r="D317" s="114"/>
      <c r="E317" s="114"/>
      <c r="F317" s="112" t="s">
        <v>339</v>
      </c>
      <c r="G317" s="113">
        <v>0</v>
      </c>
    </row>
    <row r="318" spans="1:7" ht="13.8" hidden="1" thickBot="1">
      <c r="A318" s="112" t="s">
        <v>933</v>
      </c>
      <c r="B318" s="112" t="s">
        <v>934</v>
      </c>
      <c r="C318" s="112" t="s">
        <v>412</v>
      </c>
      <c r="D318" s="114"/>
      <c r="E318" s="114"/>
      <c r="F318" s="112" t="s">
        <v>339</v>
      </c>
      <c r="G318" s="113">
        <v>0</v>
      </c>
    </row>
    <row r="319" spans="1:7" ht="13.8" hidden="1" thickBot="1">
      <c r="A319" s="112" t="s">
        <v>935</v>
      </c>
      <c r="B319" s="112" t="s">
        <v>936</v>
      </c>
      <c r="C319" s="112" t="s">
        <v>412</v>
      </c>
      <c r="D319" s="114"/>
      <c r="E319" s="114"/>
      <c r="F319" s="112" t="s">
        <v>339</v>
      </c>
      <c r="G319" s="113">
        <v>0</v>
      </c>
    </row>
    <row r="320" spans="1:7" ht="13.8" hidden="1" thickBot="1">
      <c r="A320" s="112" t="s">
        <v>937</v>
      </c>
      <c r="B320" s="112" t="s">
        <v>938</v>
      </c>
      <c r="C320" s="112" t="s">
        <v>412</v>
      </c>
      <c r="D320" s="114"/>
      <c r="E320" s="114"/>
      <c r="F320" s="112" t="s">
        <v>339</v>
      </c>
      <c r="G320" s="113">
        <v>0</v>
      </c>
    </row>
    <row r="321" spans="1:7" ht="13.8" hidden="1" thickBot="1">
      <c r="A321" s="112" t="s">
        <v>939</v>
      </c>
      <c r="B321" s="112" t="s">
        <v>940</v>
      </c>
      <c r="C321" s="112" t="s">
        <v>412</v>
      </c>
      <c r="D321" s="114"/>
      <c r="E321" s="114"/>
      <c r="F321" s="112" t="s">
        <v>339</v>
      </c>
      <c r="G321" s="113">
        <v>0</v>
      </c>
    </row>
    <row r="322" spans="1:7" ht="13.8" hidden="1" thickBot="1">
      <c r="A322" s="112" t="s">
        <v>941</v>
      </c>
      <c r="B322" s="112" t="s">
        <v>942</v>
      </c>
      <c r="C322" s="112" t="s">
        <v>412</v>
      </c>
      <c r="D322" s="114"/>
      <c r="E322" s="114"/>
      <c r="F322" s="112" t="s">
        <v>339</v>
      </c>
      <c r="G322" s="113">
        <v>0</v>
      </c>
    </row>
    <row r="323" spans="1:7" ht="13.8" hidden="1" thickBot="1">
      <c r="A323" s="112" t="s">
        <v>943</v>
      </c>
      <c r="B323" s="112" t="s">
        <v>944</v>
      </c>
      <c r="C323" s="112" t="s">
        <v>412</v>
      </c>
      <c r="D323" s="114"/>
      <c r="E323" s="114"/>
      <c r="F323" s="112" t="s">
        <v>339</v>
      </c>
      <c r="G323" s="113">
        <v>0</v>
      </c>
    </row>
    <row r="324" spans="1:7" ht="13.8" hidden="1" thickBot="1">
      <c r="A324" s="112" t="s">
        <v>945</v>
      </c>
      <c r="B324" s="112" t="s">
        <v>946</v>
      </c>
      <c r="C324" s="112" t="s">
        <v>412</v>
      </c>
      <c r="D324" s="114"/>
      <c r="E324" s="114"/>
      <c r="F324" s="112" t="s">
        <v>339</v>
      </c>
      <c r="G324" s="113">
        <v>0</v>
      </c>
    </row>
    <row r="325" spans="1:7" ht="13.8" thickBot="1">
      <c r="A325" s="112" t="s">
        <v>947</v>
      </c>
      <c r="B325" s="112" t="s">
        <v>948</v>
      </c>
      <c r="C325" s="112" t="s">
        <v>411</v>
      </c>
      <c r="D325" s="112" t="s">
        <v>947</v>
      </c>
      <c r="E325" s="112" t="s">
        <v>948</v>
      </c>
      <c r="F325" s="112" t="s">
        <v>339</v>
      </c>
      <c r="G325" s="113">
        <v>0</v>
      </c>
    </row>
    <row r="326" spans="1:7" ht="13.8" hidden="1" thickBot="1">
      <c r="A326" s="112" t="s">
        <v>949</v>
      </c>
      <c r="B326" s="112" t="s">
        <v>950</v>
      </c>
      <c r="C326" s="112" t="s">
        <v>412</v>
      </c>
      <c r="D326" s="114"/>
      <c r="E326" s="114"/>
      <c r="F326" s="112" t="s">
        <v>339</v>
      </c>
      <c r="G326" s="113">
        <v>0</v>
      </c>
    </row>
    <row r="327" spans="1:7" ht="13.8" hidden="1" thickBot="1">
      <c r="A327" s="112" t="s">
        <v>951</v>
      </c>
      <c r="B327" s="112" t="s">
        <v>952</v>
      </c>
      <c r="C327" s="112" t="s">
        <v>412</v>
      </c>
      <c r="D327" s="114"/>
      <c r="E327" s="114"/>
      <c r="F327" s="112" t="s">
        <v>339</v>
      </c>
      <c r="G327" s="113">
        <v>0</v>
      </c>
    </row>
    <row r="328" spans="1:7" ht="13.8" hidden="1" thickBot="1">
      <c r="A328" s="112" t="s">
        <v>953</v>
      </c>
      <c r="B328" s="112" t="s">
        <v>954</v>
      </c>
      <c r="C328" s="112" t="s">
        <v>412</v>
      </c>
      <c r="D328" s="114"/>
      <c r="E328" s="114"/>
      <c r="F328" s="112" t="s">
        <v>339</v>
      </c>
      <c r="G328" s="113">
        <v>0</v>
      </c>
    </row>
    <row r="329" spans="1:7" ht="13.8" hidden="1" thickBot="1">
      <c r="A329" s="112" t="s">
        <v>955</v>
      </c>
      <c r="B329" s="112" t="s">
        <v>956</v>
      </c>
      <c r="C329" s="112" t="s">
        <v>412</v>
      </c>
      <c r="D329" s="114"/>
      <c r="E329" s="114"/>
      <c r="F329" s="112" t="s">
        <v>339</v>
      </c>
      <c r="G329" s="113">
        <v>0</v>
      </c>
    </row>
    <row r="330" spans="1:7" ht="13.8" hidden="1" thickBot="1">
      <c r="A330" s="112" t="s">
        <v>957</v>
      </c>
      <c r="B330" s="112" t="s">
        <v>958</v>
      </c>
      <c r="C330" s="112" t="s">
        <v>412</v>
      </c>
      <c r="D330" s="114"/>
      <c r="E330" s="114"/>
      <c r="F330" s="112" t="s">
        <v>339</v>
      </c>
      <c r="G330" s="113">
        <v>0</v>
      </c>
    </row>
    <row r="331" spans="1:7" ht="13.8" hidden="1" thickBot="1">
      <c r="A331" s="112" t="s">
        <v>959</v>
      </c>
      <c r="B331" s="112" t="s">
        <v>960</v>
      </c>
      <c r="C331" s="112" t="s">
        <v>412</v>
      </c>
      <c r="D331" s="114"/>
      <c r="E331" s="114"/>
      <c r="F331" s="112" t="s">
        <v>339</v>
      </c>
      <c r="G331" s="113">
        <v>0</v>
      </c>
    </row>
    <row r="332" spans="1:7" ht="13.8" hidden="1" thickBot="1">
      <c r="A332" s="112" t="s">
        <v>961</v>
      </c>
      <c r="B332" s="112" t="s">
        <v>962</v>
      </c>
      <c r="C332" s="112" t="s">
        <v>412</v>
      </c>
      <c r="D332" s="114"/>
      <c r="E332" s="114"/>
      <c r="F332" s="112" t="s">
        <v>339</v>
      </c>
      <c r="G332" s="113">
        <v>0</v>
      </c>
    </row>
    <row r="333" spans="1:7" ht="13.8" hidden="1" thickBot="1">
      <c r="A333" s="112" t="s">
        <v>963</v>
      </c>
      <c r="B333" s="112" t="s">
        <v>964</v>
      </c>
      <c r="C333" s="112" t="s">
        <v>412</v>
      </c>
      <c r="D333" s="114"/>
      <c r="E333" s="114"/>
      <c r="F333" s="112" t="s">
        <v>339</v>
      </c>
      <c r="G333" s="113">
        <v>0</v>
      </c>
    </row>
    <row r="334" spans="1:7" ht="13.8" hidden="1" thickBot="1">
      <c r="A334" s="112" t="s">
        <v>965</v>
      </c>
      <c r="B334" s="112" t="s">
        <v>966</v>
      </c>
      <c r="C334" s="112" t="s">
        <v>412</v>
      </c>
      <c r="D334" s="114"/>
      <c r="E334" s="114"/>
      <c r="F334" s="112" t="s">
        <v>339</v>
      </c>
      <c r="G334" s="113">
        <v>0</v>
      </c>
    </row>
    <row r="335" spans="1:7" ht="13.8" hidden="1" thickBot="1">
      <c r="A335" s="112" t="s">
        <v>967</v>
      </c>
      <c r="B335" s="112" t="s">
        <v>968</v>
      </c>
      <c r="C335" s="112" t="s">
        <v>412</v>
      </c>
      <c r="D335" s="114"/>
      <c r="E335" s="114"/>
      <c r="F335" s="112" t="s">
        <v>339</v>
      </c>
      <c r="G335" s="113">
        <v>0</v>
      </c>
    </row>
    <row r="336" spans="1:7" ht="13.8" hidden="1" thickBot="1">
      <c r="A336" s="112" t="s">
        <v>969</v>
      </c>
      <c r="B336" s="112" t="s">
        <v>970</v>
      </c>
      <c r="C336" s="112" t="s">
        <v>412</v>
      </c>
      <c r="D336" s="114"/>
      <c r="E336" s="114"/>
      <c r="F336" s="112" t="s">
        <v>339</v>
      </c>
      <c r="G336" s="113">
        <v>0</v>
      </c>
    </row>
    <row r="337" spans="1:7" ht="13.8" hidden="1" thickBot="1">
      <c r="A337" s="112" t="s">
        <v>971</v>
      </c>
      <c r="B337" s="112" t="s">
        <v>972</v>
      </c>
      <c r="C337" s="112" t="s">
        <v>412</v>
      </c>
      <c r="D337" s="114"/>
      <c r="E337" s="114"/>
      <c r="F337" s="112" t="s">
        <v>339</v>
      </c>
      <c r="G337" s="113">
        <v>0</v>
      </c>
    </row>
    <row r="338" spans="1:7" ht="13.8" hidden="1" thickBot="1">
      <c r="A338" s="112" t="s">
        <v>973</v>
      </c>
      <c r="B338" s="112" t="s">
        <v>974</v>
      </c>
      <c r="C338" s="112" t="s">
        <v>412</v>
      </c>
      <c r="D338" s="114"/>
      <c r="E338" s="114"/>
      <c r="F338" s="112" t="s">
        <v>339</v>
      </c>
      <c r="G338" s="113">
        <v>0</v>
      </c>
    </row>
    <row r="339" spans="1:7" ht="13.8" hidden="1" thickBot="1">
      <c r="A339" s="112" t="s">
        <v>975</v>
      </c>
      <c r="B339" s="112" t="s">
        <v>976</v>
      </c>
      <c r="C339" s="112" t="s">
        <v>412</v>
      </c>
      <c r="D339" s="114"/>
      <c r="E339" s="114"/>
      <c r="F339" s="112" t="s">
        <v>339</v>
      </c>
      <c r="G339" s="113">
        <v>0</v>
      </c>
    </row>
    <row r="340" spans="1:7" ht="13.8" hidden="1" thickBot="1">
      <c r="A340" s="112" t="s">
        <v>977</v>
      </c>
      <c r="B340" s="112" t="s">
        <v>978</v>
      </c>
      <c r="C340" s="112" t="s">
        <v>412</v>
      </c>
      <c r="D340" s="114"/>
      <c r="E340" s="114"/>
      <c r="F340" s="112" t="s">
        <v>339</v>
      </c>
      <c r="G340" s="113">
        <v>0</v>
      </c>
    </row>
    <row r="341" spans="1:7" ht="13.8" hidden="1" thickBot="1">
      <c r="A341" s="112" t="s">
        <v>979</v>
      </c>
      <c r="B341" s="112" t="s">
        <v>980</v>
      </c>
      <c r="C341" s="112" t="s">
        <v>412</v>
      </c>
      <c r="D341" s="114"/>
      <c r="E341" s="114"/>
      <c r="F341" s="112" t="s">
        <v>339</v>
      </c>
      <c r="G341" s="113">
        <v>0</v>
      </c>
    </row>
    <row r="342" spans="1:7" ht="13.8" hidden="1" thickBot="1">
      <c r="A342" s="112" t="s">
        <v>981</v>
      </c>
      <c r="B342" s="112" t="s">
        <v>982</v>
      </c>
      <c r="C342" s="112" t="s">
        <v>412</v>
      </c>
      <c r="D342" s="114"/>
      <c r="E342" s="114"/>
      <c r="F342" s="112" t="s">
        <v>339</v>
      </c>
      <c r="G342" s="113">
        <v>0</v>
      </c>
    </row>
    <row r="343" spans="1:7" ht="13.8" hidden="1" thickBot="1">
      <c r="A343" s="112" t="s">
        <v>983</v>
      </c>
      <c r="B343" s="112" t="s">
        <v>984</v>
      </c>
      <c r="C343" s="112" t="s">
        <v>412</v>
      </c>
      <c r="D343" s="114"/>
      <c r="E343" s="114"/>
      <c r="F343" s="112" t="s">
        <v>339</v>
      </c>
      <c r="G343" s="113">
        <v>0</v>
      </c>
    </row>
    <row r="344" spans="1:7" ht="13.8" hidden="1" thickBot="1">
      <c r="A344" s="112" t="s">
        <v>985</v>
      </c>
      <c r="B344" s="112" t="s">
        <v>986</v>
      </c>
      <c r="C344" s="112" t="s">
        <v>412</v>
      </c>
      <c r="D344" s="114"/>
      <c r="E344" s="114"/>
      <c r="F344" s="112" t="s">
        <v>339</v>
      </c>
      <c r="G344" s="113">
        <v>0</v>
      </c>
    </row>
    <row r="345" spans="1:7" ht="13.8" hidden="1" thickBot="1">
      <c r="A345" s="112" t="s">
        <v>987</v>
      </c>
      <c r="B345" s="112" t="s">
        <v>988</v>
      </c>
      <c r="C345" s="112" t="s">
        <v>412</v>
      </c>
      <c r="D345" s="114"/>
      <c r="E345" s="114"/>
      <c r="F345" s="112" t="s">
        <v>339</v>
      </c>
      <c r="G345" s="113">
        <v>0</v>
      </c>
    </row>
    <row r="346" spans="1:7" ht="13.8" hidden="1" thickBot="1">
      <c r="A346" s="112" t="s">
        <v>989</v>
      </c>
      <c r="B346" s="112" t="s">
        <v>990</v>
      </c>
      <c r="C346" s="112" t="s">
        <v>412</v>
      </c>
      <c r="D346" s="114"/>
      <c r="E346" s="114"/>
      <c r="F346" s="112" t="s">
        <v>339</v>
      </c>
      <c r="G346" s="113">
        <v>0</v>
      </c>
    </row>
    <row r="347" spans="1:7" ht="13.8" hidden="1" thickBot="1">
      <c r="A347" s="112" t="s">
        <v>991</v>
      </c>
      <c r="B347" s="112" t="s">
        <v>992</v>
      </c>
      <c r="C347" s="112" t="s">
        <v>412</v>
      </c>
      <c r="D347" s="114"/>
      <c r="E347" s="114"/>
      <c r="F347" s="112" t="s">
        <v>339</v>
      </c>
      <c r="G347" s="113">
        <v>0</v>
      </c>
    </row>
    <row r="348" spans="1:7" ht="13.8" hidden="1" thickBot="1">
      <c r="A348" s="112" t="s">
        <v>993</v>
      </c>
      <c r="B348" s="112" t="s">
        <v>994</v>
      </c>
      <c r="C348" s="112" t="s">
        <v>412</v>
      </c>
      <c r="D348" s="114"/>
      <c r="E348" s="114"/>
      <c r="F348" s="112" t="s">
        <v>339</v>
      </c>
      <c r="G348" s="113">
        <v>0</v>
      </c>
    </row>
    <row r="349" spans="1:7" ht="13.8" hidden="1" thickBot="1">
      <c r="A349" s="112" t="s">
        <v>995</v>
      </c>
      <c r="B349" s="112" t="s">
        <v>996</v>
      </c>
      <c r="C349" s="112" t="s">
        <v>412</v>
      </c>
      <c r="D349" s="114"/>
      <c r="E349" s="114"/>
      <c r="F349" s="112" t="s">
        <v>339</v>
      </c>
      <c r="G349" s="113">
        <v>0</v>
      </c>
    </row>
    <row r="350" spans="1:7" ht="13.8" hidden="1" thickBot="1">
      <c r="A350" s="112" t="s">
        <v>997</v>
      </c>
      <c r="B350" s="112" t="s">
        <v>998</v>
      </c>
      <c r="C350" s="112" t="s">
        <v>412</v>
      </c>
      <c r="D350" s="114"/>
      <c r="E350" s="114"/>
      <c r="F350" s="112" t="s">
        <v>339</v>
      </c>
      <c r="G350" s="113">
        <v>0</v>
      </c>
    </row>
    <row r="351" spans="1:7" ht="13.8" hidden="1" thickBot="1">
      <c r="A351" s="112" t="s">
        <v>999</v>
      </c>
      <c r="B351" s="112" t="s">
        <v>1000</v>
      </c>
      <c r="C351" s="112" t="s">
        <v>412</v>
      </c>
      <c r="D351" s="112" t="s">
        <v>999</v>
      </c>
      <c r="E351" s="112" t="s">
        <v>1000</v>
      </c>
      <c r="F351" s="112" t="s">
        <v>339</v>
      </c>
      <c r="G351" s="113">
        <v>371876.43</v>
      </c>
    </row>
    <row r="352" spans="1:7" ht="13.8" hidden="1" thickBot="1">
      <c r="A352" s="112" t="s">
        <v>1001</v>
      </c>
      <c r="B352" s="112" t="s">
        <v>1002</v>
      </c>
      <c r="C352" s="112" t="s">
        <v>412</v>
      </c>
      <c r="D352" s="112" t="s">
        <v>1001</v>
      </c>
      <c r="E352" s="112" t="s">
        <v>1002</v>
      </c>
      <c r="F352" s="112" t="s">
        <v>339</v>
      </c>
      <c r="G352" s="113">
        <v>-136689.84</v>
      </c>
    </row>
    <row r="353" spans="1:7" ht="13.8" hidden="1" thickBot="1">
      <c r="A353" s="112" t="s">
        <v>1003</v>
      </c>
      <c r="B353" s="112" t="s">
        <v>1004</v>
      </c>
      <c r="C353" s="112" t="s">
        <v>412</v>
      </c>
      <c r="D353" s="112" t="s">
        <v>1003</v>
      </c>
      <c r="E353" s="112" t="s">
        <v>1004</v>
      </c>
      <c r="F353" s="112" t="s">
        <v>339</v>
      </c>
      <c r="G353" s="113">
        <v>17709.990000000002</v>
      </c>
    </row>
    <row r="354" spans="1:7" ht="13.8" hidden="1" thickBot="1">
      <c r="A354" s="112" t="s">
        <v>1005</v>
      </c>
      <c r="B354" s="112" t="s">
        <v>1006</v>
      </c>
      <c r="C354" s="112" t="s">
        <v>412</v>
      </c>
      <c r="D354" s="112" t="s">
        <v>1005</v>
      </c>
      <c r="E354" s="112" t="s">
        <v>1006</v>
      </c>
      <c r="F354" s="112" t="s">
        <v>339</v>
      </c>
      <c r="G354" s="113">
        <v>-6331.08</v>
      </c>
    </row>
    <row r="355" spans="1:7" ht="13.8" hidden="1" thickBot="1">
      <c r="A355" s="112" t="s">
        <v>1007</v>
      </c>
      <c r="B355" s="112" t="s">
        <v>1008</v>
      </c>
      <c r="C355" s="112" t="s">
        <v>412</v>
      </c>
      <c r="D355" s="112" t="s">
        <v>1007</v>
      </c>
      <c r="E355" s="112" t="s">
        <v>1008</v>
      </c>
      <c r="F355" s="112" t="s">
        <v>339</v>
      </c>
      <c r="G355" s="113">
        <v>-530985.66</v>
      </c>
    </row>
    <row r="356" spans="1:7" ht="13.8" hidden="1" thickBot="1">
      <c r="A356" s="112" t="s">
        <v>1009</v>
      </c>
      <c r="B356" s="112" t="s">
        <v>1010</v>
      </c>
      <c r="C356" s="112" t="s">
        <v>412</v>
      </c>
      <c r="D356" s="112" t="s">
        <v>1009</v>
      </c>
      <c r="E356" s="112" t="s">
        <v>1010</v>
      </c>
      <c r="F356" s="112" t="s">
        <v>339</v>
      </c>
      <c r="G356" s="113">
        <v>-88767.82</v>
      </c>
    </row>
    <row r="357" spans="1:7" ht="13.8" hidden="1" thickBot="1">
      <c r="A357" s="112" t="s">
        <v>1011</v>
      </c>
      <c r="B357" s="112" t="s">
        <v>1012</v>
      </c>
      <c r="C357" s="112" t="s">
        <v>412</v>
      </c>
      <c r="D357" s="114"/>
      <c r="E357" s="114"/>
      <c r="F357" s="112" t="s">
        <v>339</v>
      </c>
      <c r="G357" s="113">
        <v>0</v>
      </c>
    </row>
    <row r="358" spans="1:7" ht="13.8" hidden="1" thickBot="1">
      <c r="A358" s="112" t="s">
        <v>1013</v>
      </c>
      <c r="B358" s="112" t="s">
        <v>1014</v>
      </c>
      <c r="C358" s="112" t="s">
        <v>412</v>
      </c>
      <c r="D358" s="114"/>
      <c r="E358" s="114"/>
      <c r="F358" s="112" t="s">
        <v>339</v>
      </c>
      <c r="G358" s="113">
        <v>0</v>
      </c>
    </row>
    <row r="359" spans="1:7" ht="13.8" hidden="1" thickBot="1">
      <c r="A359" s="112" t="s">
        <v>1015</v>
      </c>
      <c r="B359" s="112" t="s">
        <v>1016</v>
      </c>
      <c r="C359" s="112" t="s">
        <v>412</v>
      </c>
      <c r="D359" s="114"/>
      <c r="E359" s="114"/>
      <c r="F359" s="112" t="s">
        <v>339</v>
      </c>
      <c r="G359" s="113">
        <v>0</v>
      </c>
    </row>
    <row r="360" spans="1:7" ht="13.8" hidden="1" thickBot="1">
      <c r="A360" s="112" t="s">
        <v>1017</v>
      </c>
      <c r="B360" s="112" t="s">
        <v>1018</v>
      </c>
      <c r="C360" s="112" t="s">
        <v>412</v>
      </c>
      <c r="D360" s="114"/>
      <c r="E360" s="114"/>
      <c r="F360" s="112" t="s">
        <v>339</v>
      </c>
      <c r="G360" s="113">
        <v>0</v>
      </c>
    </row>
    <row r="361" spans="1:7" ht="13.8" hidden="1" thickBot="1">
      <c r="A361" s="112" t="s">
        <v>1019</v>
      </c>
      <c r="B361" s="112" t="s">
        <v>1020</v>
      </c>
      <c r="C361" s="112" t="s">
        <v>412</v>
      </c>
      <c r="D361" s="114"/>
      <c r="E361" s="114"/>
      <c r="F361" s="112" t="s">
        <v>339</v>
      </c>
      <c r="G361" s="113">
        <v>0</v>
      </c>
    </row>
    <row r="362" spans="1:7" ht="13.8" hidden="1" thickBot="1">
      <c r="A362" s="112" t="s">
        <v>1021</v>
      </c>
      <c r="B362" s="112" t="s">
        <v>1022</v>
      </c>
      <c r="C362" s="112" t="s">
        <v>412</v>
      </c>
      <c r="D362" s="114"/>
      <c r="E362" s="114"/>
      <c r="F362" s="112" t="s">
        <v>339</v>
      </c>
      <c r="G362" s="113">
        <v>0</v>
      </c>
    </row>
    <row r="363" spans="1:7" ht="13.8" hidden="1" thickBot="1">
      <c r="A363" s="112" t="s">
        <v>1023</v>
      </c>
      <c r="B363" s="112" t="s">
        <v>1024</v>
      </c>
      <c r="C363" s="112" t="s">
        <v>412</v>
      </c>
      <c r="D363" s="114"/>
      <c r="E363" s="114"/>
      <c r="F363" s="112" t="s">
        <v>339</v>
      </c>
      <c r="G363" s="113">
        <v>0</v>
      </c>
    </row>
    <row r="364" spans="1:7" ht="13.8" hidden="1" thickBot="1">
      <c r="A364" s="112" t="s">
        <v>1025</v>
      </c>
      <c r="B364" s="112" t="s">
        <v>1026</v>
      </c>
      <c r="C364" s="112" t="s">
        <v>412</v>
      </c>
      <c r="D364" s="114"/>
      <c r="E364" s="114"/>
      <c r="F364" s="112" t="s">
        <v>339</v>
      </c>
      <c r="G364" s="113">
        <v>0</v>
      </c>
    </row>
    <row r="365" spans="1:7" ht="13.8" hidden="1" thickBot="1">
      <c r="A365" s="112" t="s">
        <v>1027</v>
      </c>
      <c r="B365" s="112" t="s">
        <v>1028</v>
      </c>
      <c r="C365" s="112" t="s">
        <v>412</v>
      </c>
      <c r="D365" s="114"/>
      <c r="E365" s="114"/>
      <c r="F365" s="112" t="s">
        <v>339</v>
      </c>
      <c r="G365" s="113">
        <v>0</v>
      </c>
    </row>
    <row r="366" spans="1:7" ht="13.8" hidden="1" thickBot="1">
      <c r="A366" s="112" t="s">
        <v>1029</v>
      </c>
      <c r="B366" s="112" t="s">
        <v>1030</v>
      </c>
      <c r="C366" s="112" t="s">
        <v>412</v>
      </c>
      <c r="D366" s="114"/>
      <c r="E366" s="114"/>
      <c r="F366" s="112" t="s">
        <v>339</v>
      </c>
      <c r="G366" s="113">
        <v>0</v>
      </c>
    </row>
    <row r="367" spans="1:7" ht="13.8" hidden="1" thickBot="1">
      <c r="A367" s="112" t="s">
        <v>1031</v>
      </c>
      <c r="B367" s="112" t="s">
        <v>1032</v>
      </c>
      <c r="C367" s="112" t="s">
        <v>412</v>
      </c>
      <c r="D367" s="114"/>
      <c r="E367" s="114"/>
      <c r="F367" s="112" t="s">
        <v>339</v>
      </c>
      <c r="G367" s="113">
        <v>0</v>
      </c>
    </row>
    <row r="368" spans="1:7" ht="13.8" hidden="1" thickBot="1">
      <c r="A368" s="112" t="s">
        <v>1033</v>
      </c>
      <c r="B368" s="112" t="s">
        <v>1034</v>
      </c>
      <c r="C368" s="112" t="s">
        <v>412</v>
      </c>
      <c r="D368" s="114"/>
      <c r="E368" s="114"/>
      <c r="F368" s="112" t="s">
        <v>339</v>
      </c>
      <c r="G368" s="113">
        <v>0</v>
      </c>
    </row>
    <row r="369" spans="1:7" ht="13.8" hidden="1" thickBot="1">
      <c r="A369" s="112" t="s">
        <v>1035</v>
      </c>
      <c r="B369" s="112" t="s">
        <v>1036</v>
      </c>
      <c r="C369" s="112" t="s">
        <v>412</v>
      </c>
      <c r="D369" s="114"/>
      <c r="E369" s="114"/>
      <c r="F369" s="112" t="s">
        <v>339</v>
      </c>
      <c r="G369" s="113">
        <v>0</v>
      </c>
    </row>
    <row r="370" spans="1:7" ht="13.8" hidden="1" thickBot="1">
      <c r="A370" s="112" t="s">
        <v>1037</v>
      </c>
      <c r="B370" s="112" t="s">
        <v>1038</v>
      </c>
      <c r="C370" s="112" t="s">
        <v>412</v>
      </c>
      <c r="D370" s="114"/>
      <c r="E370" s="114"/>
      <c r="F370" s="112" t="s">
        <v>339</v>
      </c>
      <c r="G370" s="113">
        <v>0</v>
      </c>
    </row>
    <row r="371" spans="1:7" ht="13.8" hidden="1" thickBot="1">
      <c r="A371" s="112" t="s">
        <v>1039</v>
      </c>
      <c r="B371" s="112" t="s">
        <v>1040</v>
      </c>
      <c r="C371" s="112" t="s">
        <v>412</v>
      </c>
      <c r="D371" s="114"/>
      <c r="E371" s="114"/>
      <c r="F371" s="112" t="s">
        <v>339</v>
      </c>
      <c r="G371" s="113">
        <v>0</v>
      </c>
    </row>
    <row r="372" spans="1:7" ht="13.8" hidden="1" thickBot="1">
      <c r="A372" s="112" t="s">
        <v>1041</v>
      </c>
      <c r="B372" s="112" t="s">
        <v>1042</v>
      </c>
      <c r="C372" s="112" t="s">
        <v>412</v>
      </c>
      <c r="D372" s="114"/>
      <c r="E372" s="114"/>
      <c r="F372" s="112" t="s">
        <v>339</v>
      </c>
      <c r="G372" s="113">
        <v>0</v>
      </c>
    </row>
    <row r="373" spans="1:7" ht="13.8" hidden="1" thickBot="1">
      <c r="A373" s="112" t="s">
        <v>1043</v>
      </c>
      <c r="B373" s="112" t="s">
        <v>1044</v>
      </c>
      <c r="C373" s="112" t="s">
        <v>412</v>
      </c>
      <c r="D373" s="114"/>
      <c r="E373" s="114"/>
      <c r="F373" s="112" t="s">
        <v>339</v>
      </c>
      <c r="G373" s="113">
        <v>0</v>
      </c>
    </row>
    <row r="374" spans="1:7" ht="13.8" hidden="1" thickBot="1">
      <c r="A374" s="112" t="s">
        <v>1454</v>
      </c>
      <c r="B374" s="112" t="s">
        <v>1455</v>
      </c>
      <c r="C374" s="112" t="s">
        <v>412</v>
      </c>
      <c r="D374" s="114"/>
      <c r="E374" s="114"/>
      <c r="F374" s="112" t="s">
        <v>339</v>
      </c>
      <c r="G374" s="113">
        <v>0</v>
      </c>
    </row>
    <row r="375" spans="1:7" ht="13.8" hidden="1" thickBot="1">
      <c r="A375" s="112" t="s">
        <v>1045</v>
      </c>
      <c r="B375" s="112" t="s">
        <v>1046</v>
      </c>
      <c r="C375" s="112" t="s">
        <v>412</v>
      </c>
      <c r="D375" s="114"/>
      <c r="E375" s="114"/>
      <c r="F375" s="112" t="s">
        <v>339</v>
      </c>
      <c r="G375" s="113">
        <v>0</v>
      </c>
    </row>
    <row r="376" spans="1:7" ht="13.8" hidden="1" thickBot="1">
      <c r="A376" s="112" t="s">
        <v>1047</v>
      </c>
      <c r="B376" s="112" t="s">
        <v>1048</v>
      </c>
      <c r="C376" s="112" t="s">
        <v>412</v>
      </c>
      <c r="D376" s="114"/>
      <c r="E376" s="114"/>
      <c r="F376" s="112" t="s">
        <v>339</v>
      </c>
      <c r="G376" s="113">
        <v>0</v>
      </c>
    </row>
    <row r="377" spans="1:7" ht="13.8" hidden="1" thickBot="1">
      <c r="A377" s="112" t="s">
        <v>1049</v>
      </c>
      <c r="B377" s="112" t="s">
        <v>1050</v>
      </c>
      <c r="C377" s="112" t="s">
        <v>412</v>
      </c>
      <c r="D377" s="114"/>
      <c r="E377" s="114"/>
      <c r="F377" s="112" t="s">
        <v>339</v>
      </c>
      <c r="G377" s="113">
        <v>0</v>
      </c>
    </row>
    <row r="378" spans="1:7" ht="13.8" hidden="1" thickBot="1">
      <c r="A378" s="112" t="s">
        <v>1051</v>
      </c>
      <c r="B378" s="112" t="s">
        <v>1052</v>
      </c>
      <c r="C378" s="112" t="s">
        <v>412</v>
      </c>
      <c r="D378" s="114"/>
      <c r="E378" s="114"/>
      <c r="F378" s="112" t="s">
        <v>339</v>
      </c>
      <c r="G378" s="113">
        <v>0</v>
      </c>
    </row>
    <row r="379" spans="1:7" ht="13.8" hidden="1" thickBot="1">
      <c r="A379" s="112" t="s">
        <v>1053</v>
      </c>
      <c r="B379" s="112" t="s">
        <v>1054</v>
      </c>
      <c r="C379" s="112" t="s">
        <v>412</v>
      </c>
      <c r="D379" s="114"/>
      <c r="E379" s="114"/>
      <c r="F379" s="112" t="s">
        <v>339</v>
      </c>
      <c r="G379" s="113">
        <v>0</v>
      </c>
    </row>
    <row r="380" spans="1:7" ht="13.8" hidden="1" thickBot="1">
      <c r="A380" s="112" t="s">
        <v>1055</v>
      </c>
      <c r="B380" s="112" t="s">
        <v>1056</v>
      </c>
      <c r="C380" s="112" t="s">
        <v>412</v>
      </c>
      <c r="D380" s="114"/>
      <c r="E380" s="114"/>
      <c r="F380" s="112" t="s">
        <v>339</v>
      </c>
      <c r="G380" s="113">
        <v>0</v>
      </c>
    </row>
    <row r="381" spans="1:7" ht="13.8" hidden="1" thickBot="1">
      <c r="A381" s="112" t="s">
        <v>1057</v>
      </c>
      <c r="B381" s="112" t="s">
        <v>1058</v>
      </c>
      <c r="C381" s="112" t="s">
        <v>412</v>
      </c>
      <c r="D381" s="114"/>
      <c r="E381" s="114"/>
      <c r="F381" s="112" t="s">
        <v>339</v>
      </c>
      <c r="G381" s="113">
        <v>0</v>
      </c>
    </row>
    <row r="382" spans="1:7" ht="13.8" hidden="1" thickBot="1">
      <c r="A382" s="112" t="s">
        <v>1059</v>
      </c>
      <c r="B382" s="112" t="s">
        <v>1060</v>
      </c>
      <c r="C382" s="112" t="s">
        <v>412</v>
      </c>
      <c r="D382" s="114"/>
      <c r="E382" s="114"/>
      <c r="F382" s="112" t="s">
        <v>339</v>
      </c>
      <c r="G382" s="113">
        <v>0</v>
      </c>
    </row>
    <row r="383" spans="1:7" ht="13.8" hidden="1" thickBot="1">
      <c r="A383" s="112" t="s">
        <v>1061</v>
      </c>
      <c r="B383" s="112" t="s">
        <v>1062</v>
      </c>
      <c r="C383" s="112" t="s">
        <v>412</v>
      </c>
      <c r="D383" s="114"/>
      <c r="E383" s="114"/>
      <c r="F383" s="112" t="s">
        <v>339</v>
      </c>
      <c r="G383" s="113">
        <v>0</v>
      </c>
    </row>
    <row r="384" spans="1:7" ht="13.8" hidden="1" thickBot="1">
      <c r="A384" s="112" t="s">
        <v>1063</v>
      </c>
      <c r="B384" s="112" t="s">
        <v>1064</v>
      </c>
      <c r="C384" s="112" t="s">
        <v>412</v>
      </c>
      <c r="D384" s="114"/>
      <c r="E384" s="114"/>
      <c r="F384" s="112" t="s">
        <v>339</v>
      </c>
      <c r="G384" s="113">
        <v>0</v>
      </c>
    </row>
    <row r="385" spans="1:7" ht="13.8" hidden="1" thickBot="1">
      <c r="A385" s="112" t="s">
        <v>1065</v>
      </c>
      <c r="B385" s="112" t="s">
        <v>1066</v>
      </c>
      <c r="C385" s="112" t="s">
        <v>412</v>
      </c>
      <c r="D385" s="114"/>
      <c r="E385" s="114"/>
      <c r="F385" s="112" t="s">
        <v>339</v>
      </c>
      <c r="G385" s="113">
        <v>0</v>
      </c>
    </row>
    <row r="386" spans="1:7" ht="13.8" hidden="1" thickBot="1">
      <c r="A386" s="112" t="s">
        <v>1067</v>
      </c>
      <c r="B386" s="112" t="s">
        <v>1068</v>
      </c>
      <c r="C386" s="112" t="s">
        <v>412</v>
      </c>
      <c r="D386" s="114"/>
      <c r="E386" s="114"/>
      <c r="F386" s="112" t="s">
        <v>339</v>
      </c>
      <c r="G386" s="113">
        <v>0</v>
      </c>
    </row>
    <row r="387" spans="1:7" ht="13.8" hidden="1" thickBot="1">
      <c r="A387" s="112" t="s">
        <v>1069</v>
      </c>
      <c r="B387" s="112" t="s">
        <v>1070</v>
      </c>
      <c r="C387" s="112" t="s">
        <v>412</v>
      </c>
      <c r="D387" s="114"/>
      <c r="E387" s="114"/>
      <c r="F387" s="112" t="s">
        <v>339</v>
      </c>
      <c r="G387" s="113">
        <v>0</v>
      </c>
    </row>
    <row r="388" spans="1:7" ht="13.8" hidden="1" thickBot="1">
      <c r="A388" s="112" t="s">
        <v>1071</v>
      </c>
      <c r="B388" s="112" t="s">
        <v>1072</v>
      </c>
      <c r="C388" s="112" t="s">
        <v>412</v>
      </c>
      <c r="D388" s="114"/>
      <c r="E388" s="114"/>
      <c r="F388" s="112" t="s">
        <v>339</v>
      </c>
      <c r="G388" s="113">
        <v>0</v>
      </c>
    </row>
    <row r="389" spans="1:7" ht="13.8" hidden="1" thickBot="1">
      <c r="A389" s="112" t="s">
        <v>1073</v>
      </c>
      <c r="B389" s="112" t="s">
        <v>1074</v>
      </c>
      <c r="C389" s="112" t="s">
        <v>412</v>
      </c>
      <c r="D389" s="114"/>
      <c r="E389" s="114"/>
      <c r="F389" s="112" t="s">
        <v>339</v>
      </c>
      <c r="G389" s="113">
        <v>0</v>
      </c>
    </row>
    <row r="390" spans="1:7" ht="13.8" hidden="1" thickBot="1">
      <c r="A390" s="112" t="s">
        <v>1075</v>
      </c>
      <c r="B390" s="112" t="s">
        <v>1076</v>
      </c>
      <c r="C390" s="112" t="s">
        <v>412</v>
      </c>
      <c r="D390" s="114"/>
      <c r="E390" s="114"/>
      <c r="F390" s="112" t="s">
        <v>339</v>
      </c>
      <c r="G390" s="113">
        <v>0</v>
      </c>
    </row>
    <row r="391" spans="1:7" ht="13.8" hidden="1" thickBot="1">
      <c r="A391" s="112" t="s">
        <v>1077</v>
      </c>
      <c r="B391" s="112" t="s">
        <v>1078</v>
      </c>
      <c r="C391" s="112" t="s">
        <v>412</v>
      </c>
      <c r="D391" s="114"/>
      <c r="E391" s="114"/>
      <c r="F391" s="112" t="s">
        <v>339</v>
      </c>
      <c r="G391" s="113">
        <v>0</v>
      </c>
    </row>
    <row r="392" spans="1:7" ht="13.8" hidden="1" thickBot="1">
      <c r="A392" s="112" t="s">
        <v>1079</v>
      </c>
      <c r="B392" s="112" t="s">
        <v>1080</v>
      </c>
      <c r="C392" s="112" t="s">
        <v>412</v>
      </c>
      <c r="D392" s="114"/>
      <c r="E392" s="114"/>
      <c r="F392" s="112" t="s">
        <v>339</v>
      </c>
      <c r="G392" s="113">
        <v>0</v>
      </c>
    </row>
    <row r="393" spans="1:7" ht="13.8" hidden="1" thickBot="1">
      <c r="A393" s="112" t="s">
        <v>1456</v>
      </c>
      <c r="B393" s="112" t="s">
        <v>1457</v>
      </c>
      <c r="C393" s="112" t="s">
        <v>412</v>
      </c>
      <c r="D393" s="114"/>
      <c r="E393" s="114"/>
      <c r="F393" s="112" t="s">
        <v>339</v>
      </c>
      <c r="G393" s="113">
        <v>0</v>
      </c>
    </row>
    <row r="394" spans="1:7" ht="13.8" hidden="1" thickBot="1">
      <c r="A394" s="112" t="s">
        <v>1081</v>
      </c>
      <c r="B394" s="112" t="s">
        <v>1082</v>
      </c>
      <c r="C394" s="112" t="s">
        <v>412</v>
      </c>
      <c r="D394" s="114"/>
      <c r="E394" s="114"/>
      <c r="F394" s="112" t="s">
        <v>339</v>
      </c>
      <c r="G394" s="113">
        <v>0</v>
      </c>
    </row>
    <row r="395" spans="1:7" ht="13.8" hidden="1" thickBot="1">
      <c r="A395" s="112" t="s">
        <v>1083</v>
      </c>
      <c r="B395" s="112" t="s">
        <v>1084</v>
      </c>
      <c r="C395" s="112" t="s">
        <v>412</v>
      </c>
      <c r="D395" s="114"/>
      <c r="E395" s="114"/>
      <c r="F395" s="112" t="s">
        <v>339</v>
      </c>
      <c r="G395" s="113">
        <v>0</v>
      </c>
    </row>
    <row r="396" spans="1:7" ht="13.8" hidden="1" thickBot="1">
      <c r="A396" s="112" t="s">
        <v>1085</v>
      </c>
      <c r="B396" s="112" t="s">
        <v>1086</v>
      </c>
      <c r="C396" s="112" t="s">
        <v>412</v>
      </c>
      <c r="D396" s="114"/>
      <c r="E396" s="114"/>
      <c r="F396" s="112" t="s">
        <v>339</v>
      </c>
      <c r="G396" s="113">
        <v>0</v>
      </c>
    </row>
    <row r="397" spans="1:7" ht="13.8" hidden="1" thickBot="1">
      <c r="A397" s="112" t="s">
        <v>1087</v>
      </c>
      <c r="B397" s="112" t="s">
        <v>1088</v>
      </c>
      <c r="C397" s="112" t="s">
        <v>412</v>
      </c>
      <c r="D397" s="114"/>
      <c r="E397" s="114"/>
      <c r="F397" s="112" t="s">
        <v>339</v>
      </c>
      <c r="G397" s="113">
        <v>0</v>
      </c>
    </row>
    <row r="398" spans="1:7" ht="13.8" hidden="1" thickBot="1">
      <c r="A398" s="112" t="s">
        <v>1089</v>
      </c>
      <c r="B398" s="112" t="s">
        <v>1090</v>
      </c>
      <c r="C398" s="112" t="s">
        <v>412</v>
      </c>
      <c r="D398" s="114"/>
      <c r="E398" s="114"/>
      <c r="F398" s="112" t="s">
        <v>339</v>
      </c>
      <c r="G398" s="113">
        <v>0</v>
      </c>
    </row>
    <row r="399" spans="1:7" ht="13.8" hidden="1" thickBot="1">
      <c r="A399" s="112" t="s">
        <v>1091</v>
      </c>
      <c r="B399" s="112" t="s">
        <v>1092</v>
      </c>
      <c r="C399" s="112" t="s">
        <v>412</v>
      </c>
      <c r="D399" s="114"/>
      <c r="E399" s="114"/>
      <c r="F399" s="112" t="s">
        <v>339</v>
      </c>
      <c r="G399" s="113">
        <v>0</v>
      </c>
    </row>
    <row r="400" spans="1:7" ht="13.8" hidden="1" thickBot="1">
      <c r="A400" s="112" t="s">
        <v>1093</v>
      </c>
      <c r="B400" s="112" t="s">
        <v>1094</v>
      </c>
      <c r="C400" s="112" t="s">
        <v>412</v>
      </c>
      <c r="D400" s="114"/>
      <c r="E400" s="114"/>
      <c r="F400" s="112" t="s">
        <v>339</v>
      </c>
      <c r="G400" s="113">
        <v>0</v>
      </c>
    </row>
    <row r="401" spans="1:7" ht="13.8" hidden="1" thickBot="1">
      <c r="A401" s="112" t="s">
        <v>1095</v>
      </c>
      <c r="B401" s="112" t="s">
        <v>1096</v>
      </c>
      <c r="C401" s="112" t="s">
        <v>412</v>
      </c>
      <c r="D401" s="114"/>
      <c r="E401" s="114"/>
      <c r="F401" s="112" t="s">
        <v>339</v>
      </c>
      <c r="G401" s="113">
        <v>0</v>
      </c>
    </row>
    <row r="402" spans="1:7" ht="13.8" hidden="1" thickBot="1">
      <c r="A402" s="112" t="s">
        <v>1097</v>
      </c>
      <c r="B402" s="112" t="s">
        <v>1098</v>
      </c>
      <c r="C402" s="112" t="s">
        <v>412</v>
      </c>
      <c r="D402" s="114"/>
      <c r="E402" s="114"/>
      <c r="F402" s="112" t="s">
        <v>339</v>
      </c>
      <c r="G402" s="113">
        <v>0</v>
      </c>
    </row>
    <row r="403" spans="1:7" ht="13.8" hidden="1" thickBot="1">
      <c r="A403" s="112" t="s">
        <v>1099</v>
      </c>
      <c r="B403" s="112" t="s">
        <v>1100</v>
      </c>
      <c r="C403" s="112" t="s">
        <v>412</v>
      </c>
      <c r="D403" s="114"/>
      <c r="E403" s="114"/>
      <c r="F403" s="112" t="s">
        <v>339</v>
      </c>
      <c r="G403" s="113">
        <v>0</v>
      </c>
    </row>
    <row r="404" spans="1:7" ht="13.8" hidden="1" thickBot="1">
      <c r="A404" s="112" t="s">
        <v>1101</v>
      </c>
      <c r="B404" s="112" t="s">
        <v>1102</v>
      </c>
      <c r="C404" s="112" t="s">
        <v>412</v>
      </c>
      <c r="D404" s="114"/>
      <c r="E404" s="114"/>
      <c r="F404" s="112" t="s">
        <v>339</v>
      </c>
      <c r="G404" s="113">
        <v>0</v>
      </c>
    </row>
    <row r="405" spans="1:7" ht="13.8" hidden="1" thickBot="1">
      <c r="A405" s="112" t="s">
        <v>1103</v>
      </c>
      <c r="B405" s="112" t="s">
        <v>1104</v>
      </c>
      <c r="C405" s="112" t="s">
        <v>412</v>
      </c>
      <c r="D405" s="114"/>
      <c r="E405" s="114"/>
      <c r="F405" s="112" t="s">
        <v>339</v>
      </c>
      <c r="G405" s="113">
        <v>0</v>
      </c>
    </row>
    <row r="406" spans="1:7" ht="13.8" hidden="1" thickBot="1">
      <c r="A406" s="112" t="s">
        <v>1105</v>
      </c>
      <c r="B406" s="112" t="s">
        <v>1106</v>
      </c>
      <c r="C406" s="112" t="s">
        <v>412</v>
      </c>
      <c r="D406" s="114"/>
      <c r="E406" s="114"/>
      <c r="F406" s="112" t="s">
        <v>339</v>
      </c>
      <c r="G406" s="113">
        <v>0</v>
      </c>
    </row>
    <row r="407" spans="1:7" ht="13.8" hidden="1" thickBot="1">
      <c r="A407" s="112" t="s">
        <v>1107</v>
      </c>
      <c r="B407" s="112" t="s">
        <v>1108</v>
      </c>
      <c r="C407" s="112" t="s">
        <v>412</v>
      </c>
      <c r="D407" s="114"/>
      <c r="E407" s="114"/>
      <c r="F407" s="112" t="s">
        <v>339</v>
      </c>
      <c r="G407" s="113">
        <v>0</v>
      </c>
    </row>
    <row r="408" spans="1:7" ht="13.8" hidden="1" thickBot="1">
      <c r="A408" s="112" t="s">
        <v>1109</v>
      </c>
      <c r="B408" s="112" t="s">
        <v>1110</v>
      </c>
      <c r="C408" s="112" t="s">
        <v>412</v>
      </c>
      <c r="D408" s="114"/>
      <c r="E408" s="114"/>
      <c r="F408" s="112" t="s">
        <v>339</v>
      </c>
      <c r="G408" s="113">
        <v>0</v>
      </c>
    </row>
    <row r="409" spans="1:7" ht="13.8" hidden="1" thickBot="1">
      <c r="A409" s="112" t="s">
        <v>1111</v>
      </c>
      <c r="B409" s="112" t="s">
        <v>1112</v>
      </c>
      <c r="C409" s="112" t="s">
        <v>412</v>
      </c>
      <c r="D409" s="114"/>
      <c r="E409" s="114"/>
      <c r="F409" s="112" t="s">
        <v>339</v>
      </c>
      <c r="G409" s="113">
        <v>0</v>
      </c>
    </row>
    <row r="410" spans="1:7" ht="13.8" hidden="1" thickBot="1">
      <c r="A410" s="112" t="s">
        <v>1113</v>
      </c>
      <c r="B410" s="112" t="s">
        <v>1114</v>
      </c>
      <c r="C410" s="112" t="s">
        <v>412</v>
      </c>
      <c r="D410" s="114"/>
      <c r="E410" s="114"/>
      <c r="F410" s="112" t="s">
        <v>339</v>
      </c>
      <c r="G410" s="113">
        <v>0</v>
      </c>
    </row>
    <row r="411" spans="1:7" ht="13.8" hidden="1" thickBot="1">
      <c r="A411" s="112" t="s">
        <v>1115</v>
      </c>
      <c r="B411" s="112" t="s">
        <v>1116</v>
      </c>
      <c r="C411" s="112" t="s">
        <v>412</v>
      </c>
      <c r="D411" s="114"/>
      <c r="E411" s="114"/>
      <c r="F411" s="112" t="s">
        <v>339</v>
      </c>
      <c r="G411" s="113">
        <v>0</v>
      </c>
    </row>
    <row r="412" spans="1:7" ht="13.8" hidden="1" thickBot="1">
      <c r="A412" s="112" t="s">
        <v>1117</v>
      </c>
      <c r="B412" s="112" t="s">
        <v>1118</v>
      </c>
      <c r="C412" s="112" t="s">
        <v>412</v>
      </c>
      <c r="D412" s="114"/>
      <c r="E412" s="114"/>
      <c r="F412" s="112" t="s">
        <v>339</v>
      </c>
      <c r="G412" s="113">
        <v>0</v>
      </c>
    </row>
    <row r="413" spans="1:7" ht="13.8" hidden="1" thickBot="1">
      <c r="A413" s="112" t="s">
        <v>1119</v>
      </c>
      <c r="B413" s="112" t="s">
        <v>1120</v>
      </c>
      <c r="C413" s="112" t="s">
        <v>412</v>
      </c>
      <c r="D413" s="114"/>
      <c r="E413" s="114"/>
      <c r="F413" s="112" t="s">
        <v>339</v>
      </c>
      <c r="G413" s="113">
        <v>0</v>
      </c>
    </row>
    <row r="414" spans="1:7" ht="13.8" hidden="1" thickBot="1">
      <c r="A414" s="112" t="s">
        <v>1121</v>
      </c>
      <c r="B414" s="112" t="s">
        <v>1122</v>
      </c>
      <c r="C414" s="112" t="s">
        <v>412</v>
      </c>
      <c r="D414" s="114"/>
      <c r="E414" s="114"/>
      <c r="F414" s="112" t="s">
        <v>339</v>
      </c>
      <c r="G414" s="113">
        <v>0</v>
      </c>
    </row>
    <row r="415" spans="1:7" ht="13.8" hidden="1" thickBot="1">
      <c r="A415" s="112" t="s">
        <v>1123</v>
      </c>
      <c r="B415" s="112" t="s">
        <v>1124</v>
      </c>
      <c r="C415" s="112" t="s">
        <v>412</v>
      </c>
      <c r="D415" s="114"/>
      <c r="E415" s="114"/>
      <c r="F415" s="112" t="s">
        <v>339</v>
      </c>
      <c r="G415" s="113">
        <v>0</v>
      </c>
    </row>
    <row r="416" spans="1:7" ht="13.8" hidden="1" thickBot="1">
      <c r="A416" s="112" t="s">
        <v>1125</v>
      </c>
      <c r="B416" s="112" t="s">
        <v>1126</v>
      </c>
      <c r="C416" s="112" t="s">
        <v>412</v>
      </c>
      <c r="D416" s="114"/>
      <c r="E416" s="114"/>
      <c r="F416" s="112" t="s">
        <v>339</v>
      </c>
      <c r="G416" s="113">
        <v>0</v>
      </c>
    </row>
    <row r="417" spans="1:7" ht="13.8" hidden="1" thickBot="1">
      <c r="A417" s="112" t="s">
        <v>1127</v>
      </c>
      <c r="B417" s="112" t="s">
        <v>1128</v>
      </c>
      <c r="C417" s="112" t="s">
        <v>412</v>
      </c>
      <c r="D417" s="114"/>
      <c r="E417" s="114"/>
      <c r="F417" s="112" t="s">
        <v>339</v>
      </c>
      <c r="G417" s="113">
        <v>0</v>
      </c>
    </row>
    <row r="418" spans="1:7" ht="13.8" hidden="1" thickBot="1">
      <c r="A418" s="112" t="s">
        <v>1129</v>
      </c>
      <c r="B418" s="112" t="s">
        <v>1130</v>
      </c>
      <c r="C418" s="112" t="s">
        <v>412</v>
      </c>
      <c r="D418" s="114"/>
      <c r="E418" s="114"/>
      <c r="F418" s="112" t="s">
        <v>339</v>
      </c>
      <c r="G418" s="113">
        <v>0</v>
      </c>
    </row>
    <row r="419" spans="1:7" ht="13.8" hidden="1" thickBot="1">
      <c r="A419" s="112" t="s">
        <v>1131</v>
      </c>
      <c r="B419" s="112" t="s">
        <v>1132</v>
      </c>
      <c r="C419" s="112" t="s">
        <v>412</v>
      </c>
      <c r="D419" s="114"/>
      <c r="E419" s="114"/>
      <c r="F419" s="112" t="s">
        <v>339</v>
      </c>
      <c r="G419" s="113">
        <v>0</v>
      </c>
    </row>
    <row r="420" spans="1:7" ht="13.8" hidden="1" thickBot="1">
      <c r="A420" s="112" t="s">
        <v>1133</v>
      </c>
      <c r="B420" s="112" t="s">
        <v>1134</v>
      </c>
      <c r="C420" s="112" t="s">
        <v>412</v>
      </c>
      <c r="D420" s="114"/>
      <c r="E420" s="114"/>
      <c r="F420" s="112" t="s">
        <v>339</v>
      </c>
      <c r="G420" s="113">
        <v>0</v>
      </c>
    </row>
    <row r="421" spans="1:7" ht="13.8" hidden="1" thickBot="1">
      <c r="A421" s="112" t="s">
        <v>1135</v>
      </c>
      <c r="B421" s="112" t="s">
        <v>1136</v>
      </c>
      <c r="C421" s="112" t="s">
        <v>412</v>
      </c>
      <c r="D421" s="114"/>
      <c r="E421" s="114"/>
      <c r="F421" s="112" t="s">
        <v>339</v>
      </c>
      <c r="G421" s="113">
        <v>0</v>
      </c>
    </row>
    <row r="422" spans="1:7" ht="13.8" hidden="1" thickBot="1">
      <c r="A422" s="112" t="s">
        <v>1137</v>
      </c>
      <c r="B422" s="112" t="s">
        <v>1138</v>
      </c>
      <c r="C422" s="112" t="s">
        <v>412</v>
      </c>
      <c r="D422" s="114"/>
      <c r="E422" s="114"/>
      <c r="F422" s="112" t="s">
        <v>339</v>
      </c>
      <c r="G422" s="113">
        <v>0</v>
      </c>
    </row>
    <row r="423" spans="1:7" ht="13.8" hidden="1" thickBot="1">
      <c r="A423" s="112" t="s">
        <v>1139</v>
      </c>
      <c r="B423" s="112" t="s">
        <v>1140</v>
      </c>
      <c r="C423" s="112" t="s">
        <v>412</v>
      </c>
      <c r="D423" s="114"/>
      <c r="E423" s="114"/>
      <c r="F423" s="112" t="s">
        <v>339</v>
      </c>
      <c r="G423" s="113">
        <v>0</v>
      </c>
    </row>
    <row r="424" spans="1:7" ht="13.8" hidden="1" thickBot="1">
      <c r="A424" s="112" t="s">
        <v>1141</v>
      </c>
      <c r="B424" s="112" t="s">
        <v>1142</v>
      </c>
      <c r="C424" s="112" t="s">
        <v>412</v>
      </c>
      <c r="D424" s="114"/>
      <c r="E424" s="114"/>
      <c r="F424" s="112" t="s">
        <v>339</v>
      </c>
      <c r="G424" s="113">
        <v>0</v>
      </c>
    </row>
    <row r="425" spans="1:7" ht="13.8" hidden="1" thickBot="1">
      <c r="A425" s="112" t="s">
        <v>1143</v>
      </c>
      <c r="B425" s="112" t="s">
        <v>1144</v>
      </c>
      <c r="C425" s="112" t="s">
        <v>412</v>
      </c>
      <c r="D425" s="114"/>
      <c r="E425" s="114"/>
      <c r="F425" s="112" t="s">
        <v>339</v>
      </c>
      <c r="G425" s="113">
        <v>0</v>
      </c>
    </row>
    <row r="426" spans="1:7" ht="13.8" hidden="1" thickBot="1">
      <c r="A426" s="112" t="s">
        <v>1145</v>
      </c>
      <c r="B426" s="112" t="s">
        <v>1146</v>
      </c>
      <c r="C426" s="112" t="s">
        <v>412</v>
      </c>
      <c r="D426" s="114"/>
      <c r="E426" s="114"/>
      <c r="F426" s="112" t="s">
        <v>339</v>
      </c>
      <c r="G426" s="113">
        <v>0</v>
      </c>
    </row>
    <row r="427" spans="1:7" ht="13.8" hidden="1" thickBot="1">
      <c r="A427" s="112" t="s">
        <v>1147</v>
      </c>
      <c r="B427" s="112" t="s">
        <v>1148</v>
      </c>
      <c r="C427" s="112" t="s">
        <v>412</v>
      </c>
      <c r="D427" s="114"/>
      <c r="E427" s="114"/>
      <c r="F427" s="112" t="s">
        <v>339</v>
      </c>
      <c r="G427" s="113">
        <v>0</v>
      </c>
    </row>
    <row r="428" spans="1:7" ht="13.8" hidden="1" thickBot="1">
      <c r="A428" s="112" t="s">
        <v>1149</v>
      </c>
      <c r="B428" s="112" t="s">
        <v>1150</v>
      </c>
      <c r="C428" s="112" t="s">
        <v>412</v>
      </c>
      <c r="D428" s="114"/>
      <c r="E428" s="114"/>
      <c r="F428" s="112" t="s">
        <v>339</v>
      </c>
      <c r="G428" s="113">
        <v>0</v>
      </c>
    </row>
    <row r="429" spans="1:7" ht="13.8" hidden="1" thickBot="1">
      <c r="A429" s="112" t="s">
        <v>1151</v>
      </c>
      <c r="B429" s="112" t="s">
        <v>1152</v>
      </c>
      <c r="C429" s="112" t="s">
        <v>412</v>
      </c>
      <c r="D429" s="114"/>
      <c r="E429" s="114"/>
      <c r="F429" s="112" t="s">
        <v>339</v>
      </c>
      <c r="G429" s="113">
        <v>0</v>
      </c>
    </row>
    <row r="430" spans="1:7" ht="13.8" hidden="1" thickBot="1">
      <c r="A430" s="112" t="s">
        <v>1153</v>
      </c>
      <c r="B430" s="112" t="s">
        <v>1154</v>
      </c>
      <c r="C430" s="112" t="s">
        <v>412</v>
      </c>
      <c r="D430" s="114"/>
      <c r="E430" s="114"/>
      <c r="F430" s="112" t="s">
        <v>339</v>
      </c>
      <c r="G430" s="113">
        <v>0</v>
      </c>
    </row>
    <row r="431" spans="1:7" ht="13.8" hidden="1" thickBot="1">
      <c r="A431" s="112" t="s">
        <v>1155</v>
      </c>
      <c r="B431" s="112" t="s">
        <v>1156</v>
      </c>
      <c r="C431" s="112" t="s">
        <v>412</v>
      </c>
      <c r="D431" s="114"/>
      <c r="E431" s="114"/>
      <c r="F431" s="112" t="s">
        <v>339</v>
      </c>
      <c r="G431" s="113">
        <v>0</v>
      </c>
    </row>
    <row r="432" spans="1:7" ht="13.8" hidden="1" thickBot="1">
      <c r="A432" s="112" t="s">
        <v>1157</v>
      </c>
      <c r="B432" s="112" t="s">
        <v>1158</v>
      </c>
      <c r="C432" s="112" t="s">
        <v>412</v>
      </c>
      <c r="D432" s="114"/>
      <c r="E432" s="114"/>
      <c r="F432" s="112" t="s">
        <v>339</v>
      </c>
      <c r="G432" s="113">
        <v>0</v>
      </c>
    </row>
    <row r="433" spans="1:7" ht="13.8" hidden="1" thickBot="1">
      <c r="A433" s="112" t="s">
        <v>1159</v>
      </c>
      <c r="B433" s="112" t="s">
        <v>1160</v>
      </c>
      <c r="C433" s="112" t="s">
        <v>412</v>
      </c>
      <c r="D433" s="114"/>
      <c r="E433" s="114"/>
      <c r="F433" s="112" t="s">
        <v>339</v>
      </c>
      <c r="G433" s="113">
        <v>0</v>
      </c>
    </row>
    <row r="434" spans="1:7" ht="13.8" hidden="1" thickBot="1">
      <c r="A434" s="112" t="s">
        <v>1161</v>
      </c>
      <c r="B434" s="112" t="s">
        <v>1162</v>
      </c>
      <c r="C434" s="112" t="s">
        <v>412</v>
      </c>
      <c r="D434" s="114"/>
      <c r="E434" s="114"/>
      <c r="F434" s="112" t="s">
        <v>339</v>
      </c>
      <c r="G434" s="113">
        <v>0</v>
      </c>
    </row>
    <row r="435" spans="1:7" ht="13.8" hidden="1" thickBot="1">
      <c r="A435" s="112" t="s">
        <v>1163</v>
      </c>
      <c r="B435" s="112" t="s">
        <v>1164</v>
      </c>
      <c r="C435" s="112" t="s">
        <v>412</v>
      </c>
      <c r="D435" s="114"/>
      <c r="E435" s="114"/>
      <c r="F435" s="112" t="s">
        <v>339</v>
      </c>
      <c r="G435" s="113">
        <v>0</v>
      </c>
    </row>
    <row r="436" spans="1:7" ht="13.8" hidden="1" thickBot="1">
      <c r="A436" s="112" t="s">
        <v>1165</v>
      </c>
      <c r="B436" s="112" t="s">
        <v>1166</v>
      </c>
      <c r="C436" s="112" t="s">
        <v>412</v>
      </c>
      <c r="D436" s="114"/>
      <c r="E436" s="114"/>
      <c r="F436" s="112" t="s">
        <v>339</v>
      </c>
      <c r="G436" s="113">
        <v>0</v>
      </c>
    </row>
    <row r="437" spans="1:7" ht="13.8" hidden="1" thickBot="1">
      <c r="A437" s="112" t="s">
        <v>1167</v>
      </c>
      <c r="B437" s="112" t="s">
        <v>1168</v>
      </c>
      <c r="C437" s="112" t="s">
        <v>412</v>
      </c>
      <c r="D437" s="114"/>
      <c r="E437" s="114"/>
      <c r="F437" s="112" t="s">
        <v>339</v>
      </c>
      <c r="G437" s="113">
        <v>0</v>
      </c>
    </row>
    <row r="438" spans="1:7" ht="13.8" hidden="1" thickBot="1">
      <c r="A438" s="112" t="s">
        <v>1169</v>
      </c>
      <c r="B438" s="112" t="s">
        <v>1170</v>
      </c>
      <c r="C438" s="112" t="s">
        <v>412</v>
      </c>
      <c r="D438" s="114"/>
      <c r="E438" s="114"/>
      <c r="F438" s="112" t="s">
        <v>339</v>
      </c>
      <c r="G438" s="113">
        <v>0</v>
      </c>
    </row>
    <row r="439" spans="1:7" ht="13.8" hidden="1" thickBot="1">
      <c r="A439" s="112" t="s">
        <v>1171</v>
      </c>
      <c r="B439" s="112" t="s">
        <v>1172</v>
      </c>
      <c r="C439" s="112" t="s">
        <v>412</v>
      </c>
      <c r="D439" s="114"/>
      <c r="E439" s="114"/>
      <c r="F439" s="112" t="s">
        <v>339</v>
      </c>
      <c r="G439" s="113">
        <v>0</v>
      </c>
    </row>
    <row r="440" spans="1:7" ht="13.8" hidden="1" thickBot="1">
      <c r="A440" s="112" t="s">
        <v>1173</v>
      </c>
      <c r="B440" s="112" t="s">
        <v>1174</v>
      </c>
      <c r="C440" s="112" t="s">
        <v>412</v>
      </c>
      <c r="D440" s="114"/>
      <c r="E440" s="114"/>
      <c r="F440" s="112" t="s">
        <v>339</v>
      </c>
      <c r="G440" s="113">
        <v>0</v>
      </c>
    </row>
    <row r="441" spans="1:7" ht="13.8" hidden="1" thickBot="1">
      <c r="A441" s="112" t="s">
        <v>1175</v>
      </c>
      <c r="B441" s="112" t="s">
        <v>1176</v>
      </c>
      <c r="C441" s="112" t="s">
        <v>412</v>
      </c>
      <c r="D441" s="114"/>
      <c r="E441" s="114"/>
      <c r="F441" s="112" t="s">
        <v>339</v>
      </c>
      <c r="G441" s="113">
        <v>0</v>
      </c>
    </row>
    <row r="442" spans="1:7" ht="13.8" hidden="1" thickBot="1">
      <c r="A442" s="112" t="s">
        <v>1177</v>
      </c>
      <c r="B442" s="112" t="s">
        <v>1178</v>
      </c>
      <c r="C442" s="112" t="s">
        <v>412</v>
      </c>
      <c r="D442" s="114"/>
      <c r="E442" s="114"/>
      <c r="F442" s="112" t="s">
        <v>339</v>
      </c>
      <c r="G442" s="113">
        <v>0</v>
      </c>
    </row>
    <row r="443" spans="1:7" ht="13.8" hidden="1" thickBot="1">
      <c r="A443" s="112" t="s">
        <v>1179</v>
      </c>
      <c r="B443" s="112" t="s">
        <v>1180</v>
      </c>
      <c r="C443" s="112" t="s">
        <v>412</v>
      </c>
      <c r="D443" s="114"/>
      <c r="E443" s="114"/>
      <c r="F443" s="112" t="s">
        <v>339</v>
      </c>
      <c r="G443" s="113">
        <v>0</v>
      </c>
    </row>
    <row r="444" spans="1:7" ht="13.8" hidden="1" thickBot="1">
      <c r="A444" s="112" t="s">
        <v>1181</v>
      </c>
      <c r="B444" s="112" t="s">
        <v>1182</v>
      </c>
      <c r="C444" s="112" t="s">
        <v>412</v>
      </c>
      <c r="D444" s="114"/>
      <c r="E444" s="114"/>
      <c r="F444" s="112" t="s">
        <v>339</v>
      </c>
      <c r="G444" s="113">
        <v>0</v>
      </c>
    </row>
    <row r="445" spans="1:7" ht="13.8" hidden="1" thickBot="1">
      <c r="A445" s="112" t="s">
        <v>1183</v>
      </c>
      <c r="B445" s="112" t="s">
        <v>1184</v>
      </c>
      <c r="C445" s="112" t="s">
        <v>412</v>
      </c>
      <c r="D445" s="114"/>
      <c r="E445" s="114"/>
      <c r="F445" s="112" t="s">
        <v>339</v>
      </c>
      <c r="G445" s="113">
        <v>0</v>
      </c>
    </row>
    <row r="446" spans="1:7" ht="13.8" hidden="1" thickBot="1">
      <c r="A446" s="112" t="s">
        <v>1458</v>
      </c>
      <c r="B446" s="112" t="s">
        <v>1459</v>
      </c>
      <c r="C446" s="112" t="s">
        <v>412</v>
      </c>
      <c r="D446" s="114"/>
      <c r="E446" s="114"/>
      <c r="F446" s="112" t="s">
        <v>339</v>
      </c>
      <c r="G446" s="113">
        <v>0</v>
      </c>
    </row>
    <row r="447" spans="1:7" ht="13.8" hidden="1" thickBot="1">
      <c r="A447" s="112" t="s">
        <v>1460</v>
      </c>
      <c r="B447" s="112" t="s">
        <v>1461</v>
      </c>
      <c r="C447" s="112" t="s">
        <v>412</v>
      </c>
      <c r="D447" s="114"/>
      <c r="E447" s="114"/>
      <c r="F447" s="112" t="s">
        <v>339</v>
      </c>
      <c r="G447" s="113">
        <v>0</v>
      </c>
    </row>
    <row r="448" spans="1:7" ht="13.8" hidden="1" thickBot="1">
      <c r="A448" s="112" t="s">
        <v>1185</v>
      </c>
      <c r="B448" s="112" t="s">
        <v>1186</v>
      </c>
      <c r="C448" s="112" t="s">
        <v>412</v>
      </c>
      <c r="D448" s="114"/>
      <c r="E448" s="114"/>
      <c r="F448" s="112" t="s">
        <v>339</v>
      </c>
      <c r="G448" s="113">
        <v>0</v>
      </c>
    </row>
    <row r="449" spans="1:7" ht="13.8" hidden="1" thickBot="1">
      <c r="A449" s="112" t="s">
        <v>1462</v>
      </c>
      <c r="B449" s="112" t="s">
        <v>1463</v>
      </c>
      <c r="C449" s="112" t="s">
        <v>412</v>
      </c>
      <c r="D449" s="114"/>
      <c r="E449" s="114"/>
      <c r="F449" s="112" t="s">
        <v>339</v>
      </c>
      <c r="G449" s="113">
        <v>0</v>
      </c>
    </row>
    <row r="450" spans="1:7" ht="13.8" hidden="1" thickBot="1">
      <c r="A450" s="112" t="s">
        <v>1464</v>
      </c>
      <c r="B450" s="112" t="s">
        <v>1465</v>
      </c>
      <c r="C450" s="112" t="s">
        <v>412</v>
      </c>
      <c r="D450" s="114"/>
      <c r="E450" s="114"/>
      <c r="F450" s="112" t="s">
        <v>339</v>
      </c>
      <c r="G450" s="113">
        <v>0</v>
      </c>
    </row>
    <row r="451" spans="1:7" ht="13.8" hidden="1" thickBot="1">
      <c r="A451" s="112" t="s">
        <v>1187</v>
      </c>
      <c r="B451" s="112" t="s">
        <v>1188</v>
      </c>
      <c r="C451" s="112" t="s">
        <v>412</v>
      </c>
      <c r="D451" s="114"/>
      <c r="E451" s="114"/>
      <c r="F451" s="112" t="s">
        <v>339</v>
      </c>
      <c r="G451" s="113">
        <v>0</v>
      </c>
    </row>
    <row r="452" spans="1:7" ht="13.8" hidden="1" thickBot="1">
      <c r="A452" s="112" t="s">
        <v>1189</v>
      </c>
      <c r="B452" s="112" t="s">
        <v>1190</v>
      </c>
      <c r="C452" s="112" t="s">
        <v>412</v>
      </c>
      <c r="D452" s="114"/>
      <c r="E452" s="114"/>
      <c r="F452" s="112" t="s">
        <v>339</v>
      </c>
      <c r="G452" s="113">
        <v>0</v>
      </c>
    </row>
    <row r="453" spans="1:7" ht="13.8" hidden="1" thickBot="1">
      <c r="A453" s="112" t="s">
        <v>1191</v>
      </c>
      <c r="B453" s="112" t="s">
        <v>1192</v>
      </c>
      <c r="C453" s="112" t="s">
        <v>412</v>
      </c>
      <c r="D453" s="114"/>
      <c r="E453" s="114"/>
      <c r="F453" s="112" t="s">
        <v>339</v>
      </c>
      <c r="G453" s="113">
        <v>0</v>
      </c>
    </row>
    <row r="454" spans="1:7" ht="13.8" hidden="1" thickBot="1">
      <c r="A454" s="112" t="s">
        <v>1193</v>
      </c>
      <c r="B454" s="112" t="s">
        <v>1194</v>
      </c>
      <c r="C454" s="112" t="s">
        <v>412</v>
      </c>
      <c r="D454" s="114"/>
      <c r="E454" s="114"/>
      <c r="F454" s="112" t="s">
        <v>339</v>
      </c>
      <c r="G454" s="113">
        <v>0</v>
      </c>
    </row>
    <row r="455" spans="1:7" ht="13.8" hidden="1" thickBot="1">
      <c r="A455" s="112" t="s">
        <v>1195</v>
      </c>
      <c r="B455" s="112" t="s">
        <v>1196</v>
      </c>
      <c r="C455" s="112" t="s">
        <v>412</v>
      </c>
      <c r="D455" s="114"/>
      <c r="E455" s="114"/>
      <c r="F455" s="112" t="s">
        <v>339</v>
      </c>
      <c r="G455" s="113">
        <v>0</v>
      </c>
    </row>
    <row r="456" spans="1:7" ht="13.8" hidden="1" thickBot="1">
      <c r="A456" s="112" t="s">
        <v>1197</v>
      </c>
      <c r="B456" s="112" t="s">
        <v>1198</v>
      </c>
      <c r="C456" s="112" t="s">
        <v>412</v>
      </c>
      <c r="D456" s="114"/>
      <c r="E456" s="114"/>
      <c r="F456" s="112" t="s">
        <v>339</v>
      </c>
      <c r="G456" s="113">
        <v>0</v>
      </c>
    </row>
    <row r="457" spans="1:7" ht="13.8" hidden="1" thickBot="1">
      <c r="A457" s="112" t="s">
        <v>1199</v>
      </c>
      <c r="B457" s="112" t="s">
        <v>1200</v>
      </c>
      <c r="C457" s="112" t="s">
        <v>412</v>
      </c>
      <c r="D457" s="114"/>
      <c r="E457" s="114"/>
      <c r="F457" s="112" t="s">
        <v>339</v>
      </c>
      <c r="G457" s="113">
        <v>0</v>
      </c>
    </row>
    <row r="458" spans="1:7" ht="13.8" hidden="1" thickBot="1">
      <c r="A458" s="112" t="s">
        <v>1201</v>
      </c>
      <c r="B458" s="112" t="s">
        <v>1202</v>
      </c>
      <c r="C458" s="112" t="s">
        <v>412</v>
      </c>
      <c r="D458" s="114"/>
      <c r="E458" s="114"/>
      <c r="F458" s="112" t="s">
        <v>339</v>
      </c>
      <c r="G458" s="113">
        <v>0</v>
      </c>
    </row>
    <row r="459" spans="1:7" ht="13.8" hidden="1" thickBot="1">
      <c r="A459" s="112" t="s">
        <v>1203</v>
      </c>
      <c r="B459" s="112" t="s">
        <v>1204</v>
      </c>
      <c r="C459" s="112" t="s">
        <v>412</v>
      </c>
      <c r="D459" s="114"/>
      <c r="E459" s="114"/>
      <c r="F459" s="112" t="s">
        <v>339</v>
      </c>
      <c r="G459" s="113">
        <v>0</v>
      </c>
    </row>
    <row r="460" spans="1:7" ht="13.8" hidden="1" thickBot="1">
      <c r="A460" s="112" t="s">
        <v>1205</v>
      </c>
      <c r="B460" s="112" t="s">
        <v>1206</v>
      </c>
      <c r="C460" s="112" t="s">
        <v>412</v>
      </c>
      <c r="D460" s="114"/>
      <c r="E460" s="114"/>
      <c r="F460" s="112" t="s">
        <v>339</v>
      </c>
      <c r="G460" s="113">
        <v>0</v>
      </c>
    </row>
    <row r="461" spans="1:7" ht="13.8" hidden="1" thickBot="1">
      <c r="A461" s="112" t="s">
        <v>1207</v>
      </c>
      <c r="B461" s="112" t="s">
        <v>1208</v>
      </c>
      <c r="C461" s="112" t="s">
        <v>412</v>
      </c>
      <c r="D461" s="114"/>
      <c r="E461" s="114"/>
      <c r="F461" s="112" t="s">
        <v>339</v>
      </c>
      <c r="G461" s="113">
        <v>0</v>
      </c>
    </row>
    <row r="462" spans="1:7" ht="13.8" hidden="1" thickBot="1">
      <c r="A462" s="112" t="s">
        <v>91</v>
      </c>
      <c r="B462" s="112" t="s">
        <v>92</v>
      </c>
      <c r="C462" s="112" t="s">
        <v>1209</v>
      </c>
      <c r="D462" s="114"/>
      <c r="E462" s="114"/>
      <c r="F462" s="112" t="s">
        <v>339</v>
      </c>
      <c r="G462" s="113">
        <v>-829240.36</v>
      </c>
    </row>
    <row r="463" spans="1:7" ht="13.8" hidden="1" thickBot="1">
      <c r="A463" s="112" t="s">
        <v>93</v>
      </c>
      <c r="B463" s="112" t="s">
        <v>94</v>
      </c>
      <c r="C463" s="112" t="s">
        <v>1209</v>
      </c>
      <c r="D463" s="114"/>
      <c r="E463" s="114"/>
      <c r="F463" s="112" t="s">
        <v>339</v>
      </c>
      <c r="G463" s="113">
        <v>-90016.65</v>
      </c>
    </row>
    <row r="464" spans="1:7" ht="13.8" hidden="1" thickBot="1">
      <c r="A464" s="112" t="s">
        <v>95</v>
      </c>
      <c r="B464" s="112" t="s">
        <v>96</v>
      </c>
      <c r="C464" s="112" t="s">
        <v>40</v>
      </c>
      <c r="D464" s="114"/>
      <c r="E464" s="114"/>
      <c r="F464" s="112" t="s">
        <v>339</v>
      </c>
      <c r="G464" s="113">
        <v>-116185.01</v>
      </c>
    </row>
    <row r="465" spans="1:7" ht="13.8" hidden="1" thickBot="1">
      <c r="A465" s="112" t="s">
        <v>97</v>
      </c>
      <c r="B465" s="112" t="s">
        <v>98</v>
      </c>
      <c r="C465" s="112" t="s">
        <v>42</v>
      </c>
      <c r="D465" s="114"/>
      <c r="E465" s="114"/>
      <c r="F465" s="112" t="s">
        <v>471</v>
      </c>
      <c r="G465" s="113">
        <v>-24195.64</v>
      </c>
    </row>
    <row r="466" spans="1:7" ht="13.8" hidden="1" thickBot="1">
      <c r="A466" s="112" t="s">
        <v>97</v>
      </c>
      <c r="B466" s="112" t="s">
        <v>98</v>
      </c>
      <c r="C466" s="112" t="s">
        <v>42</v>
      </c>
      <c r="D466" s="114"/>
      <c r="E466" s="114"/>
      <c r="F466" s="112" t="s">
        <v>339</v>
      </c>
      <c r="G466" s="113">
        <v>-217812.84</v>
      </c>
    </row>
    <row r="467" spans="1:7" ht="13.8" hidden="1" thickBot="1">
      <c r="A467" s="112" t="s">
        <v>99</v>
      </c>
      <c r="B467" s="112" t="s">
        <v>100</v>
      </c>
      <c r="C467" s="112" t="s">
        <v>1210</v>
      </c>
      <c r="D467" s="114"/>
      <c r="E467" s="114"/>
      <c r="F467" s="112" t="s">
        <v>339</v>
      </c>
      <c r="G467" s="113">
        <v>0</v>
      </c>
    </row>
    <row r="468" spans="1:7" ht="13.8" hidden="1" thickBot="1">
      <c r="A468" s="112" t="s">
        <v>101</v>
      </c>
      <c r="B468" s="112" t="s">
        <v>102</v>
      </c>
      <c r="C468" s="112" t="s">
        <v>1210</v>
      </c>
      <c r="D468" s="114"/>
      <c r="E468" s="114"/>
      <c r="F468" s="112" t="s">
        <v>339</v>
      </c>
      <c r="G468" s="113">
        <v>-0.01</v>
      </c>
    </row>
    <row r="469" spans="1:7" ht="13.8" hidden="1" thickBot="1">
      <c r="A469" s="112" t="s">
        <v>1211</v>
      </c>
      <c r="B469" s="112" t="s">
        <v>1212</v>
      </c>
      <c r="C469" s="112" t="s">
        <v>1210</v>
      </c>
      <c r="D469" s="114"/>
      <c r="E469" s="114"/>
      <c r="F469" s="112" t="s">
        <v>339</v>
      </c>
      <c r="G469" s="113">
        <v>0</v>
      </c>
    </row>
    <row r="470" spans="1:7" ht="13.8" hidden="1" thickBot="1">
      <c r="A470" s="112" t="s">
        <v>103</v>
      </c>
      <c r="B470" s="112" t="s">
        <v>104</v>
      </c>
      <c r="C470" s="112" t="s">
        <v>1213</v>
      </c>
      <c r="D470" s="114"/>
      <c r="E470" s="114"/>
      <c r="F470" s="112" t="s">
        <v>339</v>
      </c>
      <c r="G470" s="113">
        <v>0</v>
      </c>
    </row>
    <row r="471" spans="1:7" ht="13.8" hidden="1" thickBot="1">
      <c r="A471" s="112" t="s">
        <v>105</v>
      </c>
      <c r="B471" s="112" t="s">
        <v>106</v>
      </c>
      <c r="C471" s="112" t="s">
        <v>1213</v>
      </c>
      <c r="D471" s="114"/>
      <c r="E471" s="114"/>
      <c r="F471" s="112" t="s">
        <v>339</v>
      </c>
      <c r="G471" s="113">
        <v>0</v>
      </c>
    </row>
    <row r="472" spans="1:7" ht="13.8" hidden="1" thickBot="1">
      <c r="A472" s="112" t="s">
        <v>1214</v>
      </c>
      <c r="B472" s="112" t="s">
        <v>1215</v>
      </c>
      <c r="C472" s="112" t="s">
        <v>1213</v>
      </c>
      <c r="D472" s="114"/>
      <c r="E472" s="114"/>
      <c r="F472" s="112" t="s">
        <v>339</v>
      </c>
      <c r="G472" s="113">
        <v>0</v>
      </c>
    </row>
    <row r="473" spans="1:7" ht="13.8" hidden="1" thickBot="1">
      <c r="A473" s="112" t="s">
        <v>1216</v>
      </c>
      <c r="B473" s="112" t="s">
        <v>1217</v>
      </c>
      <c r="C473" s="112" t="s">
        <v>1213</v>
      </c>
      <c r="D473" s="114"/>
      <c r="E473" s="114"/>
      <c r="F473" s="112" t="s">
        <v>339</v>
      </c>
      <c r="G473" s="113">
        <v>0</v>
      </c>
    </row>
    <row r="474" spans="1:7" ht="13.8" hidden="1" thickBot="1">
      <c r="A474" s="112" t="s">
        <v>1466</v>
      </c>
      <c r="B474" s="112" t="s">
        <v>1467</v>
      </c>
      <c r="C474" s="112" t="s">
        <v>1210</v>
      </c>
      <c r="D474" s="114"/>
      <c r="E474" s="114"/>
      <c r="F474" s="112" t="s">
        <v>339</v>
      </c>
      <c r="G474" s="113">
        <v>0</v>
      </c>
    </row>
    <row r="475" spans="1:7" ht="13.8" hidden="1" thickBot="1">
      <c r="A475" s="112" t="s">
        <v>1218</v>
      </c>
      <c r="B475" s="112" t="s">
        <v>1219</v>
      </c>
      <c r="C475" s="112" t="s">
        <v>1210</v>
      </c>
      <c r="D475" s="114"/>
      <c r="E475" s="114"/>
      <c r="F475" s="112" t="s">
        <v>339</v>
      </c>
      <c r="G475" s="113">
        <v>0</v>
      </c>
    </row>
    <row r="476" spans="1:7" ht="13.8" hidden="1" thickBot="1">
      <c r="A476" s="112" t="s">
        <v>265</v>
      </c>
      <c r="B476" s="112" t="s">
        <v>266</v>
      </c>
      <c r="C476" s="112" t="s">
        <v>1213</v>
      </c>
      <c r="D476" s="114"/>
      <c r="E476" s="114"/>
      <c r="F476" s="112" t="s">
        <v>339</v>
      </c>
      <c r="G476" s="113">
        <v>0</v>
      </c>
    </row>
    <row r="477" spans="1:7" ht="13.8" hidden="1" thickBot="1">
      <c r="A477" s="112" t="s">
        <v>1468</v>
      </c>
      <c r="B477" s="112" t="s">
        <v>1469</v>
      </c>
      <c r="C477" s="112" t="s">
        <v>1213</v>
      </c>
      <c r="D477" s="114"/>
      <c r="E477" s="114"/>
      <c r="F477" s="112" t="s">
        <v>339</v>
      </c>
      <c r="G477" s="113">
        <v>0</v>
      </c>
    </row>
    <row r="478" spans="1:7" ht="13.8" hidden="1" thickBot="1">
      <c r="A478" s="112" t="s">
        <v>1220</v>
      </c>
      <c r="B478" s="112" t="s">
        <v>1221</v>
      </c>
      <c r="C478" s="112" t="s">
        <v>1213</v>
      </c>
      <c r="D478" s="114"/>
      <c r="E478" s="114"/>
      <c r="F478" s="112" t="s">
        <v>339</v>
      </c>
      <c r="G478" s="113">
        <v>0</v>
      </c>
    </row>
    <row r="479" spans="1:7" ht="13.8" hidden="1" thickBot="1">
      <c r="A479" s="112" t="s">
        <v>1222</v>
      </c>
      <c r="B479" s="112" t="s">
        <v>1223</v>
      </c>
      <c r="C479" s="112" t="s">
        <v>1213</v>
      </c>
      <c r="D479" s="114"/>
      <c r="E479" s="114"/>
      <c r="F479" s="112" t="s">
        <v>339</v>
      </c>
      <c r="G479" s="113">
        <v>0</v>
      </c>
    </row>
    <row r="480" spans="1:7" ht="13.8" hidden="1" thickBot="1">
      <c r="A480" s="112" t="s">
        <v>107</v>
      </c>
      <c r="B480" s="112" t="s">
        <v>108</v>
      </c>
      <c r="C480" s="112" t="s">
        <v>1213</v>
      </c>
      <c r="D480" s="114"/>
      <c r="E480" s="114"/>
      <c r="F480" s="112" t="s">
        <v>339</v>
      </c>
      <c r="G480" s="113">
        <v>0</v>
      </c>
    </row>
    <row r="481" spans="1:7" ht="13.8" hidden="1" thickBot="1">
      <c r="A481" s="112" t="s">
        <v>1470</v>
      </c>
      <c r="B481" s="112" t="s">
        <v>1471</v>
      </c>
      <c r="C481" s="112" t="s">
        <v>1213</v>
      </c>
      <c r="D481" s="114"/>
      <c r="E481" s="114"/>
      <c r="F481" s="112" t="s">
        <v>339</v>
      </c>
      <c r="G481" s="113">
        <v>0</v>
      </c>
    </row>
    <row r="482" spans="1:7" ht="13.8" hidden="1" thickBot="1">
      <c r="A482" s="112" t="s">
        <v>109</v>
      </c>
      <c r="B482" s="112" t="s">
        <v>110</v>
      </c>
      <c r="C482" s="112" t="s">
        <v>1209</v>
      </c>
      <c r="D482" s="114"/>
      <c r="E482" s="114"/>
      <c r="F482" s="112" t="s">
        <v>339</v>
      </c>
      <c r="G482" s="113">
        <v>0</v>
      </c>
    </row>
    <row r="483" spans="1:7" ht="13.8" hidden="1" thickBot="1">
      <c r="A483" s="112" t="s">
        <v>111</v>
      </c>
      <c r="B483" s="112" t="s">
        <v>112</v>
      </c>
      <c r="C483" s="112" t="s">
        <v>1209</v>
      </c>
      <c r="D483" s="114"/>
      <c r="E483" s="114"/>
      <c r="F483" s="112" t="s">
        <v>339</v>
      </c>
      <c r="G483" s="113">
        <v>-24974.85</v>
      </c>
    </row>
    <row r="484" spans="1:7" ht="13.8" hidden="1" thickBot="1">
      <c r="A484" s="112" t="s">
        <v>113</v>
      </c>
      <c r="B484" s="112" t="s">
        <v>114</v>
      </c>
      <c r="C484" s="112" t="s">
        <v>40</v>
      </c>
      <c r="D484" s="114"/>
      <c r="E484" s="114"/>
      <c r="F484" s="112" t="s">
        <v>339</v>
      </c>
      <c r="G484" s="113">
        <v>-26440.07</v>
      </c>
    </row>
    <row r="485" spans="1:7" ht="13.8" hidden="1" thickBot="1">
      <c r="A485" s="112" t="s">
        <v>115</v>
      </c>
      <c r="B485" s="112" t="s">
        <v>116</v>
      </c>
      <c r="C485" s="112" t="s">
        <v>1210</v>
      </c>
      <c r="D485" s="114"/>
      <c r="E485" s="114"/>
      <c r="F485" s="112" t="s">
        <v>339</v>
      </c>
      <c r="G485" s="113">
        <v>0</v>
      </c>
    </row>
    <row r="486" spans="1:7" ht="13.8" hidden="1" thickBot="1">
      <c r="A486" s="112" t="s">
        <v>117</v>
      </c>
      <c r="B486" s="112" t="s">
        <v>118</v>
      </c>
      <c r="C486" s="112" t="s">
        <v>1210</v>
      </c>
      <c r="D486" s="114"/>
      <c r="E486" s="114"/>
      <c r="F486" s="112" t="s">
        <v>339</v>
      </c>
      <c r="G486" s="113">
        <v>0</v>
      </c>
    </row>
    <row r="487" spans="1:7" ht="13.8" hidden="1" thickBot="1">
      <c r="A487" s="112" t="s">
        <v>119</v>
      </c>
      <c r="B487" s="112" t="s">
        <v>120</v>
      </c>
      <c r="C487" s="112" t="s">
        <v>1213</v>
      </c>
      <c r="D487" s="114"/>
      <c r="E487" s="114"/>
      <c r="F487" s="112" t="s">
        <v>339</v>
      </c>
      <c r="G487" s="113">
        <v>0</v>
      </c>
    </row>
    <row r="488" spans="1:7" ht="13.8" hidden="1" thickBot="1">
      <c r="A488" s="112" t="s">
        <v>121</v>
      </c>
      <c r="B488" s="112" t="s">
        <v>122</v>
      </c>
      <c r="C488" s="112" t="s">
        <v>1213</v>
      </c>
      <c r="D488" s="114"/>
      <c r="E488" s="114"/>
      <c r="F488" s="112" t="s">
        <v>339</v>
      </c>
      <c r="G488" s="113">
        <v>0</v>
      </c>
    </row>
    <row r="489" spans="1:7" ht="13.8" hidden="1" thickBot="1">
      <c r="A489" s="112" t="s">
        <v>1224</v>
      </c>
      <c r="B489" s="112" t="s">
        <v>1225</v>
      </c>
      <c r="C489" s="112" t="s">
        <v>1213</v>
      </c>
      <c r="D489" s="114"/>
      <c r="E489" s="114"/>
      <c r="F489" s="112" t="s">
        <v>339</v>
      </c>
      <c r="G489" s="113">
        <v>0</v>
      </c>
    </row>
    <row r="490" spans="1:7" ht="13.8" hidden="1" thickBot="1">
      <c r="A490" s="112" t="s">
        <v>1472</v>
      </c>
      <c r="B490" s="112" t="s">
        <v>1473</v>
      </c>
      <c r="C490" s="112" t="s">
        <v>1213</v>
      </c>
      <c r="D490" s="114"/>
      <c r="E490" s="114"/>
      <c r="F490" s="112" t="s">
        <v>339</v>
      </c>
      <c r="G490" s="113">
        <v>0</v>
      </c>
    </row>
    <row r="491" spans="1:7" ht="13.8" hidden="1" thickBot="1">
      <c r="A491" s="112" t="s">
        <v>1226</v>
      </c>
      <c r="B491" s="112" t="s">
        <v>1227</v>
      </c>
      <c r="C491" s="112" t="s">
        <v>1210</v>
      </c>
      <c r="D491" s="114"/>
      <c r="E491" s="114"/>
      <c r="F491" s="112" t="s">
        <v>339</v>
      </c>
      <c r="G491" s="113">
        <v>0</v>
      </c>
    </row>
    <row r="492" spans="1:7" ht="13.8" hidden="1" thickBot="1">
      <c r="A492" s="112" t="s">
        <v>1228</v>
      </c>
      <c r="B492" s="112" t="s">
        <v>1229</v>
      </c>
      <c r="C492" s="112" t="s">
        <v>1210</v>
      </c>
      <c r="D492" s="114"/>
      <c r="E492" s="114"/>
      <c r="F492" s="112" t="s">
        <v>339</v>
      </c>
      <c r="G492" s="113">
        <v>0</v>
      </c>
    </row>
    <row r="493" spans="1:7" ht="13.8" hidden="1" thickBot="1">
      <c r="A493" s="112" t="s">
        <v>123</v>
      </c>
      <c r="B493" s="112" t="s">
        <v>124</v>
      </c>
      <c r="C493" s="112" t="s">
        <v>1210</v>
      </c>
      <c r="D493" s="114"/>
      <c r="E493" s="114"/>
      <c r="F493" s="112" t="s">
        <v>339</v>
      </c>
      <c r="G493" s="113">
        <v>0</v>
      </c>
    </row>
    <row r="494" spans="1:7" ht="13.8" hidden="1" thickBot="1">
      <c r="A494" s="112" t="s">
        <v>125</v>
      </c>
      <c r="B494" s="112" t="s">
        <v>126</v>
      </c>
      <c r="C494" s="112" t="s">
        <v>1210</v>
      </c>
      <c r="D494" s="114"/>
      <c r="E494" s="114"/>
      <c r="F494" s="112" t="s">
        <v>339</v>
      </c>
      <c r="G494" s="113">
        <v>0</v>
      </c>
    </row>
    <row r="495" spans="1:7" ht="13.8" hidden="1" thickBot="1">
      <c r="A495" s="112" t="s">
        <v>127</v>
      </c>
      <c r="B495" s="112" t="s">
        <v>128</v>
      </c>
      <c r="C495" s="112" t="s">
        <v>1210</v>
      </c>
      <c r="D495" s="114"/>
      <c r="E495" s="114"/>
      <c r="F495" s="112" t="s">
        <v>339</v>
      </c>
      <c r="G495" s="113">
        <v>0</v>
      </c>
    </row>
    <row r="496" spans="1:7" ht="13.8" hidden="1" thickBot="1">
      <c r="A496" s="112" t="s">
        <v>129</v>
      </c>
      <c r="B496" s="112" t="s">
        <v>130</v>
      </c>
      <c r="C496" s="112" t="s">
        <v>1210</v>
      </c>
      <c r="D496" s="114"/>
      <c r="E496" s="114"/>
      <c r="F496" s="112" t="s">
        <v>339</v>
      </c>
      <c r="G496" s="113">
        <v>0</v>
      </c>
    </row>
    <row r="497" spans="1:7" ht="13.8" hidden="1" thickBot="1">
      <c r="A497" s="112" t="s">
        <v>1230</v>
      </c>
      <c r="B497" s="112" t="s">
        <v>1231</v>
      </c>
      <c r="C497" s="112" t="s">
        <v>1210</v>
      </c>
      <c r="D497" s="114"/>
      <c r="E497" s="114"/>
      <c r="F497" s="112" t="s">
        <v>339</v>
      </c>
      <c r="G497" s="113">
        <v>0</v>
      </c>
    </row>
    <row r="498" spans="1:7" ht="13.8" hidden="1" thickBot="1">
      <c r="A498" s="112" t="s">
        <v>1232</v>
      </c>
      <c r="B498" s="112" t="s">
        <v>1233</v>
      </c>
      <c r="C498" s="112" t="s">
        <v>1210</v>
      </c>
      <c r="D498" s="114"/>
      <c r="E498" s="114"/>
      <c r="F498" s="112" t="s">
        <v>339</v>
      </c>
      <c r="G498" s="113">
        <v>0</v>
      </c>
    </row>
    <row r="499" spans="1:7" ht="13.8" hidden="1" thickBot="1">
      <c r="A499" s="112" t="s">
        <v>1234</v>
      </c>
      <c r="B499" s="112" t="s">
        <v>1235</v>
      </c>
      <c r="C499" s="112" t="s">
        <v>1210</v>
      </c>
      <c r="D499" s="114"/>
      <c r="E499" s="114"/>
      <c r="F499" s="112" t="s">
        <v>339</v>
      </c>
      <c r="G499" s="113">
        <v>0</v>
      </c>
    </row>
    <row r="500" spans="1:7" ht="13.8" hidden="1" thickBot="1">
      <c r="A500" s="112" t="s">
        <v>131</v>
      </c>
      <c r="B500" s="112" t="s">
        <v>132</v>
      </c>
      <c r="C500" s="112" t="s">
        <v>1210</v>
      </c>
      <c r="D500" s="114"/>
      <c r="E500" s="114"/>
      <c r="F500" s="112" t="s">
        <v>339</v>
      </c>
      <c r="G500" s="113">
        <v>0</v>
      </c>
    </row>
    <row r="501" spans="1:7" ht="13.8" hidden="1" thickBot="1">
      <c r="A501" s="112" t="s">
        <v>133</v>
      </c>
      <c r="B501" s="112" t="s">
        <v>134</v>
      </c>
      <c r="C501" s="112" t="s">
        <v>1210</v>
      </c>
      <c r="D501" s="114"/>
      <c r="E501" s="114"/>
      <c r="F501" s="112" t="s">
        <v>339</v>
      </c>
      <c r="G501" s="113">
        <v>0</v>
      </c>
    </row>
    <row r="502" spans="1:7" ht="13.8" hidden="1" thickBot="1">
      <c r="A502" s="112" t="s">
        <v>135</v>
      </c>
      <c r="B502" s="112" t="s">
        <v>136</v>
      </c>
      <c r="C502" s="112" t="s">
        <v>1210</v>
      </c>
      <c r="D502" s="114"/>
      <c r="E502" s="114"/>
      <c r="F502" s="112" t="s">
        <v>339</v>
      </c>
      <c r="G502" s="113">
        <v>0</v>
      </c>
    </row>
    <row r="503" spans="1:7" ht="13.8" hidden="1" thickBot="1">
      <c r="A503" s="112" t="s">
        <v>1236</v>
      </c>
      <c r="B503" s="112" t="s">
        <v>1237</v>
      </c>
      <c r="C503" s="112" t="s">
        <v>1210</v>
      </c>
      <c r="D503" s="114"/>
      <c r="E503" s="114"/>
      <c r="F503" s="112" t="s">
        <v>339</v>
      </c>
      <c r="G503" s="113">
        <v>0</v>
      </c>
    </row>
    <row r="504" spans="1:7" ht="13.8" hidden="1" thickBot="1">
      <c r="A504" s="112" t="s">
        <v>267</v>
      </c>
      <c r="B504" s="112" t="s">
        <v>268</v>
      </c>
      <c r="C504" s="112" t="s">
        <v>1210</v>
      </c>
      <c r="D504" s="114"/>
      <c r="E504" s="114"/>
      <c r="F504" s="112" t="s">
        <v>339</v>
      </c>
      <c r="G504" s="113">
        <v>0</v>
      </c>
    </row>
    <row r="505" spans="1:7" ht="13.8" hidden="1" thickBot="1">
      <c r="A505" s="112" t="s">
        <v>1238</v>
      </c>
      <c r="B505" s="112" t="s">
        <v>1239</v>
      </c>
      <c r="C505" s="112" t="s">
        <v>1210</v>
      </c>
      <c r="D505" s="114"/>
      <c r="E505" s="114"/>
      <c r="F505" s="112" t="s">
        <v>339</v>
      </c>
      <c r="G505" s="113">
        <v>0</v>
      </c>
    </row>
    <row r="506" spans="1:7" ht="13.8" hidden="1" thickBot="1">
      <c r="A506" s="112" t="s">
        <v>137</v>
      </c>
      <c r="B506" s="112" t="s">
        <v>138</v>
      </c>
      <c r="C506" s="112" t="s">
        <v>1210</v>
      </c>
      <c r="D506" s="114"/>
      <c r="E506" s="114"/>
      <c r="F506" s="112" t="s">
        <v>339</v>
      </c>
      <c r="G506" s="113">
        <v>0</v>
      </c>
    </row>
    <row r="507" spans="1:7" ht="13.8" hidden="1" thickBot="1">
      <c r="A507" s="112" t="s">
        <v>139</v>
      </c>
      <c r="B507" s="112" t="s">
        <v>140</v>
      </c>
      <c r="C507" s="112" t="s">
        <v>1210</v>
      </c>
      <c r="D507" s="114"/>
      <c r="E507" s="114"/>
      <c r="F507" s="112" t="s">
        <v>339</v>
      </c>
      <c r="G507" s="113">
        <v>0</v>
      </c>
    </row>
    <row r="508" spans="1:7" ht="13.8" hidden="1" thickBot="1">
      <c r="A508" s="112" t="s">
        <v>1240</v>
      </c>
      <c r="B508" s="112" t="s">
        <v>1241</v>
      </c>
      <c r="C508" s="112" t="s">
        <v>1210</v>
      </c>
      <c r="D508" s="114"/>
      <c r="E508" s="114"/>
      <c r="F508" s="112" t="s">
        <v>339</v>
      </c>
      <c r="G508" s="113">
        <v>0</v>
      </c>
    </row>
    <row r="509" spans="1:7" ht="13.8" hidden="1" thickBot="1">
      <c r="A509" s="112" t="s">
        <v>141</v>
      </c>
      <c r="B509" s="112" t="s">
        <v>142</v>
      </c>
      <c r="C509" s="112" t="s">
        <v>1213</v>
      </c>
      <c r="D509" s="114"/>
      <c r="E509" s="114"/>
      <c r="F509" s="112" t="s">
        <v>339</v>
      </c>
      <c r="G509" s="113">
        <v>0</v>
      </c>
    </row>
    <row r="510" spans="1:7" ht="13.8" hidden="1" thickBot="1">
      <c r="A510" s="112" t="s">
        <v>269</v>
      </c>
      <c r="B510" s="112" t="s">
        <v>270</v>
      </c>
      <c r="C510" s="112" t="s">
        <v>1213</v>
      </c>
      <c r="D510" s="114"/>
      <c r="E510" s="114"/>
      <c r="F510" s="112" t="s">
        <v>339</v>
      </c>
      <c r="G510" s="113">
        <v>0</v>
      </c>
    </row>
    <row r="511" spans="1:7" ht="13.8" hidden="1" thickBot="1">
      <c r="A511" s="112" t="s">
        <v>143</v>
      </c>
      <c r="B511" s="112" t="s">
        <v>144</v>
      </c>
      <c r="C511" s="112" t="s">
        <v>1210</v>
      </c>
      <c r="D511" s="114"/>
      <c r="E511" s="114"/>
      <c r="F511" s="112" t="s">
        <v>339</v>
      </c>
      <c r="G511" s="113">
        <v>0</v>
      </c>
    </row>
    <row r="512" spans="1:7" ht="13.8" hidden="1" thickBot="1">
      <c r="A512" s="112" t="s">
        <v>145</v>
      </c>
      <c r="B512" s="112" t="s">
        <v>146</v>
      </c>
      <c r="C512" s="112" t="s">
        <v>1210</v>
      </c>
      <c r="D512" s="114"/>
      <c r="E512" s="114"/>
      <c r="F512" s="112" t="s">
        <v>339</v>
      </c>
      <c r="G512" s="113">
        <v>0</v>
      </c>
    </row>
    <row r="513" spans="1:7" ht="13.8" hidden="1" thickBot="1">
      <c r="A513" s="112" t="s">
        <v>147</v>
      </c>
      <c r="B513" s="112" t="s">
        <v>148</v>
      </c>
      <c r="C513" s="112" t="s">
        <v>1210</v>
      </c>
      <c r="D513" s="114"/>
      <c r="E513" s="114"/>
      <c r="F513" s="112" t="s">
        <v>339</v>
      </c>
      <c r="G513" s="113">
        <v>-81421.72</v>
      </c>
    </row>
    <row r="514" spans="1:7" ht="13.8" hidden="1" thickBot="1">
      <c r="A514" s="112" t="s">
        <v>149</v>
      </c>
      <c r="B514" s="112" t="s">
        <v>150</v>
      </c>
      <c r="C514" s="112" t="s">
        <v>1210</v>
      </c>
      <c r="D514" s="114"/>
      <c r="E514" s="114"/>
      <c r="F514" s="112" t="s">
        <v>471</v>
      </c>
      <c r="G514" s="113">
        <v>0</v>
      </c>
    </row>
    <row r="515" spans="1:7" ht="13.8" hidden="1" thickBot="1">
      <c r="A515" s="112" t="s">
        <v>149</v>
      </c>
      <c r="B515" s="112" t="s">
        <v>150</v>
      </c>
      <c r="C515" s="112" t="s">
        <v>1210</v>
      </c>
      <c r="D515" s="114"/>
      <c r="E515" s="114"/>
      <c r="F515" s="112" t="s">
        <v>339</v>
      </c>
      <c r="G515" s="113">
        <v>0</v>
      </c>
    </row>
    <row r="516" spans="1:7" ht="13.8" hidden="1" thickBot="1">
      <c r="A516" s="112" t="s">
        <v>1242</v>
      </c>
      <c r="B516" s="112" t="s">
        <v>1243</v>
      </c>
      <c r="C516" s="112" t="s">
        <v>1210</v>
      </c>
      <c r="D516" s="114"/>
      <c r="E516" s="114"/>
      <c r="F516" s="112" t="s">
        <v>339</v>
      </c>
      <c r="G516" s="113">
        <v>0</v>
      </c>
    </row>
    <row r="517" spans="1:7" ht="13.8" hidden="1" thickBot="1">
      <c r="A517" s="112" t="s">
        <v>1244</v>
      </c>
      <c r="B517" s="112" t="s">
        <v>1245</v>
      </c>
      <c r="C517" s="112" t="s">
        <v>1210</v>
      </c>
      <c r="D517" s="114"/>
      <c r="E517" s="114"/>
      <c r="F517" s="112" t="s">
        <v>339</v>
      </c>
      <c r="G517" s="113">
        <v>0</v>
      </c>
    </row>
    <row r="518" spans="1:7" ht="13.8" hidden="1" thickBot="1">
      <c r="A518" s="112" t="s">
        <v>1246</v>
      </c>
      <c r="B518" s="112" t="s">
        <v>1247</v>
      </c>
      <c r="C518" s="112" t="s">
        <v>1210</v>
      </c>
      <c r="D518" s="114"/>
      <c r="E518" s="114"/>
      <c r="F518" s="112" t="s">
        <v>339</v>
      </c>
      <c r="G518" s="113">
        <v>0</v>
      </c>
    </row>
    <row r="519" spans="1:7" ht="13.8" hidden="1" thickBot="1">
      <c r="A519" s="112" t="s">
        <v>1248</v>
      </c>
      <c r="B519" s="112" t="s">
        <v>1249</v>
      </c>
      <c r="C519" s="112" t="s">
        <v>1210</v>
      </c>
      <c r="D519" s="114"/>
      <c r="E519" s="114"/>
      <c r="F519" s="112" t="s">
        <v>339</v>
      </c>
      <c r="G519" s="113">
        <v>-900</v>
      </c>
    </row>
    <row r="520" spans="1:7" ht="13.8" hidden="1" thickBot="1">
      <c r="A520" s="112" t="s">
        <v>1250</v>
      </c>
      <c r="B520" s="112" t="s">
        <v>1251</v>
      </c>
      <c r="C520" s="112" t="s">
        <v>1210</v>
      </c>
      <c r="D520" s="114"/>
      <c r="E520" s="114"/>
      <c r="F520" s="112" t="s">
        <v>339</v>
      </c>
      <c r="G520" s="113">
        <v>0</v>
      </c>
    </row>
    <row r="521" spans="1:7" ht="13.8" hidden="1" thickBot="1">
      <c r="A521" s="112" t="s">
        <v>1474</v>
      </c>
      <c r="B521" s="112" t="s">
        <v>1475</v>
      </c>
      <c r="C521" s="112" t="s">
        <v>1210</v>
      </c>
      <c r="D521" s="114"/>
      <c r="E521" s="114"/>
      <c r="F521" s="112" t="s">
        <v>339</v>
      </c>
      <c r="G521" s="113">
        <v>0</v>
      </c>
    </row>
    <row r="522" spans="1:7" ht="13.8" hidden="1" thickBot="1">
      <c r="A522" s="112" t="s">
        <v>151</v>
      </c>
      <c r="B522" s="112" t="s">
        <v>271</v>
      </c>
      <c r="C522" s="112" t="s">
        <v>1210</v>
      </c>
      <c r="D522" s="114"/>
      <c r="E522" s="114"/>
      <c r="F522" s="112" t="s">
        <v>339</v>
      </c>
      <c r="G522" s="113">
        <v>0</v>
      </c>
    </row>
    <row r="523" spans="1:7" ht="13.8" hidden="1" thickBot="1">
      <c r="A523" s="112" t="s">
        <v>152</v>
      </c>
      <c r="B523" s="112" t="s">
        <v>153</v>
      </c>
      <c r="C523" s="112" t="s">
        <v>1210</v>
      </c>
      <c r="D523" s="114"/>
      <c r="E523" s="114"/>
      <c r="F523" s="112" t="s">
        <v>339</v>
      </c>
      <c r="G523" s="113">
        <v>0</v>
      </c>
    </row>
    <row r="524" spans="1:7" ht="13.8" hidden="1" thickBot="1">
      <c r="A524" s="112" t="s">
        <v>154</v>
      </c>
      <c r="B524" s="112" t="s">
        <v>155</v>
      </c>
      <c r="C524" s="112" t="s">
        <v>1210</v>
      </c>
      <c r="D524" s="114"/>
      <c r="E524" s="114"/>
      <c r="F524" s="112" t="s">
        <v>339</v>
      </c>
      <c r="G524" s="113">
        <v>0</v>
      </c>
    </row>
    <row r="525" spans="1:7" ht="13.8" hidden="1" thickBot="1">
      <c r="A525" s="112" t="s">
        <v>156</v>
      </c>
      <c r="B525" s="112" t="s">
        <v>157</v>
      </c>
      <c r="C525" s="112" t="s">
        <v>1210</v>
      </c>
      <c r="D525" s="114"/>
      <c r="E525" s="114"/>
      <c r="F525" s="112" t="s">
        <v>339</v>
      </c>
      <c r="G525" s="113">
        <v>0</v>
      </c>
    </row>
    <row r="526" spans="1:7" ht="13.8" hidden="1" thickBot="1">
      <c r="A526" s="112" t="s">
        <v>158</v>
      </c>
      <c r="B526" s="112" t="s">
        <v>159</v>
      </c>
      <c r="C526" s="112" t="s">
        <v>1210</v>
      </c>
      <c r="D526" s="114"/>
      <c r="E526" s="114"/>
      <c r="F526" s="112" t="s">
        <v>339</v>
      </c>
      <c r="G526" s="113">
        <v>0</v>
      </c>
    </row>
    <row r="527" spans="1:7" ht="13.8" hidden="1" thickBot="1">
      <c r="A527" s="112" t="s">
        <v>160</v>
      </c>
      <c r="B527" s="112" t="s">
        <v>161</v>
      </c>
      <c r="C527" s="112" t="s">
        <v>1209</v>
      </c>
      <c r="D527" s="114"/>
      <c r="E527" s="114"/>
      <c r="F527" s="112" t="s">
        <v>339</v>
      </c>
      <c r="G527" s="113">
        <v>-15997.76</v>
      </c>
    </row>
    <row r="528" spans="1:7" ht="13.8" hidden="1" thickBot="1">
      <c r="A528" s="112" t="s">
        <v>162</v>
      </c>
      <c r="B528" s="112" t="s">
        <v>163</v>
      </c>
      <c r="C528" s="112" t="s">
        <v>1209</v>
      </c>
      <c r="D528" s="114"/>
      <c r="E528" s="114"/>
      <c r="F528" s="112" t="s">
        <v>339</v>
      </c>
      <c r="G528" s="113">
        <v>-34301.449999999997</v>
      </c>
    </row>
    <row r="529" spans="1:8" ht="13.8" hidden="1" thickBot="1">
      <c r="A529" s="112" t="s">
        <v>164</v>
      </c>
      <c r="B529" s="112" t="s">
        <v>165</v>
      </c>
      <c r="C529" s="112" t="s">
        <v>42</v>
      </c>
      <c r="D529" s="114"/>
      <c r="E529" s="114"/>
      <c r="F529" s="112" t="s">
        <v>339</v>
      </c>
      <c r="G529" s="113">
        <v>-277998.87</v>
      </c>
    </row>
    <row r="530" spans="1:8" ht="13.8" hidden="1" thickBot="1">
      <c r="A530" s="112" t="s">
        <v>166</v>
      </c>
      <c r="B530" s="112" t="s">
        <v>167</v>
      </c>
      <c r="C530" s="112" t="s">
        <v>40</v>
      </c>
      <c r="D530" s="114"/>
      <c r="E530" s="114"/>
      <c r="F530" s="112" t="s">
        <v>339</v>
      </c>
      <c r="G530" s="113">
        <v>-11049.97</v>
      </c>
    </row>
    <row r="531" spans="1:8" ht="13.8" hidden="1" thickBot="1">
      <c r="A531" s="112" t="s">
        <v>168</v>
      </c>
      <c r="B531" s="112" t="s">
        <v>169</v>
      </c>
      <c r="C531" s="112" t="s">
        <v>1210</v>
      </c>
      <c r="D531" s="114"/>
      <c r="E531" s="114"/>
      <c r="F531" s="112" t="s">
        <v>339</v>
      </c>
      <c r="G531" s="113">
        <v>0</v>
      </c>
    </row>
    <row r="532" spans="1:8" ht="13.8" hidden="1" thickBot="1">
      <c r="A532" s="112" t="s">
        <v>272</v>
      </c>
      <c r="B532" s="112" t="s">
        <v>273</v>
      </c>
      <c r="C532" s="112" t="s">
        <v>1210</v>
      </c>
      <c r="D532" s="114"/>
      <c r="E532" s="114"/>
      <c r="F532" s="112" t="s">
        <v>339</v>
      </c>
      <c r="G532" s="113">
        <v>0</v>
      </c>
    </row>
    <row r="533" spans="1:8" ht="13.8" hidden="1" thickBot="1">
      <c r="A533" s="112" t="s">
        <v>170</v>
      </c>
      <c r="B533" s="112" t="s">
        <v>171</v>
      </c>
      <c r="C533" s="112" t="s">
        <v>1213</v>
      </c>
      <c r="D533" s="114"/>
      <c r="E533" s="114"/>
      <c r="F533" s="112" t="s">
        <v>339</v>
      </c>
      <c r="G533" s="113">
        <v>0</v>
      </c>
    </row>
    <row r="534" spans="1:8" ht="13.8" hidden="1" thickBot="1">
      <c r="A534" s="112" t="s">
        <v>172</v>
      </c>
      <c r="B534" s="112" t="s">
        <v>173</v>
      </c>
      <c r="C534" s="112" t="s">
        <v>1213</v>
      </c>
      <c r="D534" s="114"/>
      <c r="E534" s="114"/>
      <c r="F534" s="112" t="s">
        <v>339</v>
      </c>
      <c r="G534" s="113">
        <v>0</v>
      </c>
    </row>
    <row r="535" spans="1:8" ht="13.8" hidden="1" thickBot="1">
      <c r="A535" s="112" t="s">
        <v>174</v>
      </c>
      <c r="B535" s="112" t="s">
        <v>175</v>
      </c>
      <c r="C535" s="112" t="s">
        <v>1210</v>
      </c>
      <c r="D535" s="114"/>
      <c r="E535" s="114"/>
      <c r="F535" s="112" t="s">
        <v>339</v>
      </c>
      <c r="G535" s="113">
        <v>0</v>
      </c>
    </row>
    <row r="536" spans="1:8" ht="13.8" hidden="1" thickBot="1">
      <c r="A536" s="112" t="s">
        <v>1252</v>
      </c>
      <c r="B536" s="112" t="s">
        <v>1253</v>
      </c>
      <c r="C536" s="112" t="s">
        <v>1213</v>
      </c>
      <c r="D536" s="114"/>
      <c r="E536" s="114"/>
      <c r="F536" s="112" t="s">
        <v>339</v>
      </c>
      <c r="G536" s="113">
        <v>0</v>
      </c>
    </row>
    <row r="537" spans="1:8" ht="13.8" hidden="1" thickBot="1">
      <c r="A537" s="112" t="s">
        <v>176</v>
      </c>
      <c r="B537" s="112" t="s">
        <v>177</v>
      </c>
      <c r="C537" s="112" t="s">
        <v>1213</v>
      </c>
      <c r="D537" s="114"/>
      <c r="E537" s="114"/>
      <c r="F537" s="112" t="s">
        <v>339</v>
      </c>
      <c r="G537" s="113">
        <v>0</v>
      </c>
    </row>
    <row r="538" spans="1:8" ht="13.8" hidden="1" thickBot="1">
      <c r="A538" s="112" t="s">
        <v>178</v>
      </c>
      <c r="B538" s="112" t="s">
        <v>179</v>
      </c>
      <c r="C538" s="112" t="s">
        <v>1213</v>
      </c>
      <c r="D538" s="114"/>
      <c r="E538" s="114"/>
      <c r="F538" s="112" t="s">
        <v>339</v>
      </c>
      <c r="G538" s="113">
        <v>0</v>
      </c>
    </row>
    <row r="539" spans="1:8" ht="13.8" hidden="1" thickBot="1">
      <c r="A539" s="112" t="s">
        <v>274</v>
      </c>
      <c r="B539" s="112" t="s">
        <v>275</v>
      </c>
      <c r="C539" s="112" t="s">
        <v>1213</v>
      </c>
      <c r="D539" s="114"/>
      <c r="E539" s="114"/>
      <c r="F539" s="112" t="s">
        <v>339</v>
      </c>
      <c r="G539" s="113">
        <v>0</v>
      </c>
    </row>
    <row r="540" spans="1:8" ht="13.8" hidden="1" thickBot="1">
      <c r="A540" s="112" t="s">
        <v>1254</v>
      </c>
      <c r="B540" s="112" t="s">
        <v>1255</v>
      </c>
      <c r="C540" s="112" t="s">
        <v>1210</v>
      </c>
      <c r="D540" s="114"/>
      <c r="E540" s="114"/>
      <c r="F540" s="112" t="s">
        <v>339</v>
      </c>
      <c r="G540" s="113">
        <v>0</v>
      </c>
    </row>
    <row r="541" spans="1:8" ht="13.8" hidden="1" thickBot="1">
      <c r="A541" s="212" t="s">
        <v>1256</v>
      </c>
      <c r="B541" s="213"/>
      <c r="C541" s="213"/>
      <c r="D541" s="213"/>
      <c r="E541" s="213"/>
      <c r="F541" s="214"/>
      <c r="G541" s="115">
        <v>-544948196.87</v>
      </c>
    </row>
    <row r="542" spans="1:8">
      <c r="E542" s="116">
        <f>'FY25 End Fund Balance'!G540</f>
        <v>-177455216.81999996</v>
      </c>
      <c r="G542" s="15">
        <f>SUBTOTAL(9,G8:G541)</f>
        <v>-231538362.97</v>
      </c>
      <c r="H542" t="s">
        <v>1476</v>
      </c>
    </row>
    <row r="543" spans="1:8">
      <c r="E543" s="107">
        <f>G542+E542</f>
        <v>-408993579.78999996</v>
      </c>
      <c r="G543" s="15">
        <f>+'Carryover Calculation Base'!H39</f>
        <v>232699039.77999997</v>
      </c>
      <c r="H543" t="s">
        <v>1417</v>
      </c>
    </row>
    <row r="544" spans="1:8">
      <c r="G544" s="107">
        <f>+G542+G543</f>
        <v>1160676.8099999726</v>
      </c>
    </row>
    <row r="546" spans="7:8">
      <c r="G546" s="15">
        <f>+G542-G91</f>
        <v>-2464358.3899999857</v>
      </c>
      <c r="H546" t="s">
        <v>1399</v>
      </c>
    </row>
    <row r="547" spans="7:8">
      <c r="G547" s="15">
        <f>+'Carryover Calculation Base'!H76-'Carryover Calculation Base'!H69</f>
        <v>2464359.4999999702</v>
      </c>
      <c r="H547" t="s">
        <v>1400</v>
      </c>
    </row>
    <row r="548" spans="7:8">
      <c r="G548" s="107">
        <f>+G546+G547</f>
        <v>1.1099999845027924</v>
      </c>
    </row>
  </sheetData>
  <autoFilter ref="A7:H541" xr:uid="{D92BE24D-C383-4102-BC7C-F030701C34DA}">
    <filterColumn colId="2">
      <filters>
        <filter val="11"/>
      </filters>
    </filterColumn>
  </autoFilter>
  <mergeCells count="7">
    <mergeCell ref="A541:F541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Carryover Calculation Base</vt:lpstr>
      <vt:lpstr>GU001 - Impact on FY26</vt:lpstr>
      <vt:lpstr>FY25 Adopted Budget Allocation</vt:lpstr>
      <vt:lpstr>Unrestricted_1</vt:lpstr>
      <vt:lpstr>Enrollment Fee Revenue_4</vt:lpstr>
      <vt:lpstr>DO Chargeback </vt:lpstr>
      <vt:lpstr>Interfund Transfer Details</vt:lpstr>
      <vt:lpstr>FY25 End Fund Balance</vt:lpstr>
      <vt:lpstr>FY26 Beg Fund Balances</vt:lpstr>
      <vt:lpstr>LU001</vt:lpstr>
      <vt:lpstr>DO Reserve - Carryover Funded</vt:lpstr>
      <vt:lpstr>DO CE</vt:lpstr>
      <vt:lpstr>'Carryover Calculation Base'!Print_Area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Burke</dc:creator>
  <cp:keywords/>
  <dc:description/>
  <cp:lastModifiedBy>Tanumeet Kaur</cp:lastModifiedBy>
  <cp:revision/>
  <cp:lastPrinted>2025-02-05T23:34:35Z</cp:lastPrinted>
  <dcterms:created xsi:type="dcterms:W3CDTF">2023-04-07T23:40:43Z</dcterms:created>
  <dcterms:modified xsi:type="dcterms:W3CDTF">2026-04-30T03:02:01Z</dcterms:modified>
  <cp:category/>
  <cp:contentStatus/>
</cp:coreProperties>
</file>